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420" windowWidth="13260" windowHeight="937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<sst xmlns="http://schemas.openxmlformats.org/spreadsheetml/2006/main" count="205" uniqueCount="104">
  <si>
    <t>№  п/п</t>
  </si>
  <si>
    <t>руб.</t>
  </si>
  <si>
    <t>1.</t>
  </si>
  <si>
    <t>Содержание придомовой территории и благоустройство</t>
  </si>
  <si>
    <t>из них по статьям затрат:</t>
  </si>
  <si>
    <t>отчисления на з/п  30,2%</t>
  </si>
  <si>
    <t>материалы на содержание прид. территор.</t>
  </si>
  <si>
    <t>2.</t>
  </si>
  <si>
    <t>Содержание мест общего пользования</t>
  </si>
  <si>
    <t>3.</t>
  </si>
  <si>
    <t>Текущий ремонт  жилищного фонда</t>
  </si>
  <si>
    <t>материалы на текущий ремонт</t>
  </si>
  <si>
    <t>Техническое  обслуживание внутридомового инженерного оборудования и конструктивных элементов зданий</t>
  </si>
  <si>
    <t>материалы на техническое обслуж.</t>
  </si>
  <si>
    <t>Общехозяйственные расходы</t>
  </si>
  <si>
    <t>Всего затраты на содержание и ремонт жилого помещения</t>
  </si>
  <si>
    <t xml:space="preserve">Плата для населения на 1 кв. м </t>
  </si>
  <si>
    <t>механизированная уборка</t>
  </si>
  <si>
    <t>4.</t>
  </si>
  <si>
    <t>8.</t>
  </si>
  <si>
    <t>9.</t>
  </si>
  <si>
    <t>Содержание лифтов</t>
  </si>
  <si>
    <t>Налоги</t>
  </si>
  <si>
    <t>ИТОГО</t>
  </si>
  <si>
    <t>Содержание УК, РКЦ и паспортного стола</t>
  </si>
  <si>
    <t xml:space="preserve">заработная плата </t>
  </si>
  <si>
    <t>з/п уборщиц</t>
  </si>
  <si>
    <t>з/п дворников</t>
  </si>
  <si>
    <t>Площадь дома(кв.м)</t>
  </si>
  <si>
    <t>Отчетный период</t>
  </si>
  <si>
    <t xml:space="preserve">Отчет ООО "УК "Восточный" по услугам, предоставляемым жителям многоквартирного дома (МКД) </t>
  </si>
  <si>
    <t>Начисление платежей</t>
  </si>
  <si>
    <t xml:space="preserve">Фактические затраты </t>
  </si>
  <si>
    <t>Договор на управление МКД</t>
  </si>
  <si>
    <t>договор ООО "Лифтек"</t>
  </si>
  <si>
    <t>договор ООО "Русь-ЭО"</t>
  </si>
  <si>
    <t xml:space="preserve"> тыс.руб.</t>
  </si>
  <si>
    <t>12.</t>
  </si>
  <si>
    <t xml:space="preserve">                             Генеральный директор__________________________Ю.В.Кавун</t>
  </si>
  <si>
    <t>Исполнитель______________ Е.В. Мыльникова</t>
  </si>
  <si>
    <t>Примечание</t>
  </si>
  <si>
    <t>Работы выполнены согласно утвержденной периодичности</t>
  </si>
  <si>
    <r>
      <t xml:space="preserve">Вывоз мусора,ТБО </t>
    </r>
    <r>
      <rPr>
        <sz val="11.5"/>
        <color indexed="8"/>
        <rFont val="Times New Roman"/>
        <family val="1"/>
      </rPr>
      <t>(вкл. р-ды на захоронение)</t>
    </r>
  </si>
  <si>
    <t>Фактичес-кий сбор платежей</t>
  </si>
  <si>
    <t>Очистка вентканалов и дымоходов</t>
  </si>
  <si>
    <t>СЭС</t>
  </si>
  <si>
    <t>Прочие расходы</t>
  </si>
  <si>
    <t>обслуживание</t>
  </si>
  <si>
    <t>Адрес дома: М.О., г. Звенигород, район Восточный, мкр.3 дом 4</t>
  </si>
  <si>
    <t xml:space="preserve">                             Генеральный директор__________________________В.Ю.Бесштанько</t>
  </si>
  <si>
    <t>прочие расходы</t>
  </si>
  <si>
    <t>услуги банка</t>
  </si>
  <si>
    <t>з/пл</t>
  </si>
  <si>
    <t>матер.</t>
  </si>
  <si>
    <t>19026+23901</t>
  </si>
  <si>
    <t>материалы на содержание моп</t>
  </si>
  <si>
    <t>821282+3407</t>
  </si>
  <si>
    <t>17911+6702+4066+3114+31006+32133=94932</t>
  </si>
  <si>
    <r>
      <t>13234+412774+</t>
    </r>
    <r>
      <rPr>
        <sz val="10"/>
        <color indexed="10"/>
        <rFont val="Arial Cyr"/>
        <family val="0"/>
      </rPr>
      <t>100,0</t>
    </r>
  </si>
  <si>
    <t>279131(100,0 к ТБО и 179,1 к общех.расх.-юр.усл)</t>
  </si>
  <si>
    <t>179,1(это от суммы 279131)как юр.услуги</t>
  </si>
  <si>
    <t>3762+9865+973+1556+12157=28340</t>
  </si>
  <si>
    <t>Сумма средств начислененных  за содержание и ремонт жилья</t>
  </si>
  <si>
    <t>Сумма средств поступивщих  за содержание и ремонт жилья</t>
  </si>
  <si>
    <t>130,3-перенесено в сод.прид.тер-</t>
  </si>
  <si>
    <t>40000+44073</t>
  </si>
  <si>
    <t>госпошлина в суд</t>
  </si>
  <si>
    <t>Налог УСНО</t>
  </si>
  <si>
    <t>Штраф</t>
  </si>
  <si>
    <t>пени РСО</t>
  </si>
  <si>
    <t>услуги связи</t>
  </si>
  <si>
    <t>Содержание РКЦ и паспортного стола</t>
  </si>
  <si>
    <t>Обслуживание пожарной сигнализации</t>
  </si>
  <si>
    <t>услуги интернет</t>
  </si>
  <si>
    <t>обучение и аттетация специалистов</t>
  </si>
  <si>
    <t>приобретение офисной оргтехники и мебели</t>
  </si>
  <si>
    <t>материалы на содержание придомовой территории</t>
  </si>
  <si>
    <t>Проверка вентканалов и дымоходов</t>
  </si>
  <si>
    <t>обслуживание ситемы отопления</t>
  </si>
  <si>
    <t>канцелярские и офисные товары</t>
  </si>
  <si>
    <t>обслуживание компьютерных программ и сайта УК</t>
  </si>
  <si>
    <t>Содержание диспетчерской службы</t>
  </si>
  <si>
    <t>Ремонт подъездов</t>
  </si>
  <si>
    <t>материалы на техническое обслуживание</t>
  </si>
  <si>
    <t>в т.ч. материалы</t>
  </si>
  <si>
    <t>Затраты на содержание и ремонт жилого помещения</t>
  </si>
  <si>
    <t xml:space="preserve">ВСЕГО </t>
  </si>
  <si>
    <t>Общехозяйственные расходы и содержание УК</t>
  </si>
  <si>
    <t>Коммунальные ресурсы в целях содержания общего имущества МКД</t>
  </si>
  <si>
    <t>Площадь дома(кв.м)-19562,5 кв.м.</t>
  </si>
  <si>
    <t xml:space="preserve">обслуживание оргтехники </t>
  </si>
  <si>
    <t>проведение электроиспытаний</t>
  </si>
  <si>
    <t>почтовые и курьерские услуги</t>
  </si>
  <si>
    <t>юридические услуги;справочно-правовая система</t>
  </si>
  <si>
    <t>страхование(лифтов и т.д.);разработка документации</t>
  </si>
  <si>
    <t>Услуги в МФЦ</t>
  </si>
  <si>
    <t>Общехозяйственные расходы(прочие) в т.ч.</t>
  </si>
  <si>
    <t xml:space="preserve">отчисления на з/п </t>
  </si>
  <si>
    <t xml:space="preserve">отчисления на з/п  </t>
  </si>
  <si>
    <t>Отчет ООО "УК "Восточный" по услугам, предоставляемым жителям многоквартирного дома (МКД) за 2021 год</t>
  </si>
  <si>
    <t>Сумма задолженности собственников МКД на 01.01.2021г.</t>
  </si>
  <si>
    <t>Сумма задолженности собственников МКД на 31.12.2021г.</t>
  </si>
  <si>
    <t xml:space="preserve">                             Генеральный директор__________________________А.В.Власов</t>
  </si>
  <si>
    <t>Исполнитель______________ Е.Е. Ильина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</si>
</sst>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_-* #,##0.000_р_._-;\-* #,##0.000_р_._-;_-* &quot;-&quot;??_р_._-;_-@_-"/>
    <numFmt numFmtId="178" formatCode="_-* #,##0.000_р_._-;\-* #,##0.000_р_._-;_-* &quot;-&quot;???_р_._-;_-@_-"/>
    <numFmt numFmtId="179" formatCode="_-* #,##0.0_р_._-;\-* #,##0.0_р_._-;_-* &quot;-&quot;??_р_._-;_-@_-"/>
    <numFmt numFmtId="180" formatCode="#,##0.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#,##0.000"/>
    <numFmt numFmtId="188" formatCode="0.000000000"/>
    <numFmt numFmtId="189" formatCode="0.00000000"/>
    <numFmt numFmtId="190" formatCode="0.0000000"/>
    <numFmt numFmtId="191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1.5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2" fillId="0" borderId="19" xfId="0" applyFont="1" applyBorder="1" applyAlignment="1">
      <alignment/>
    </xf>
    <xf numFmtId="174" fontId="32" fillId="0" borderId="10" xfId="0" applyNumberFormat="1" applyFont="1" applyBorder="1" applyAlignment="1">
      <alignment/>
    </xf>
    <xf numFmtId="180" fontId="32" fillId="0" borderId="19" xfId="0" applyNumberFormat="1" applyFont="1" applyBorder="1" applyAlignment="1">
      <alignment/>
    </xf>
    <xf numFmtId="0" fontId="32" fillId="0" borderId="19" xfId="0" applyFont="1" applyBorder="1" applyAlignment="1">
      <alignment wrapText="1"/>
    </xf>
    <xf numFmtId="174" fontId="32" fillId="0" borderId="10" xfId="0" applyNumberFormat="1" applyFont="1" applyFill="1" applyBorder="1" applyAlignment="1">
      <alignment/>
    </xf>
    <xf numFmtId="180" fontId="32" fillId="0" borderId="19" xfId="0" applyNumberFormat="1" applyFont="1" applyFill="1" applyBorder="1" applyAlignment="1">
      <alignment/>
    </xf>
    <xf numFmtId="0" fontId="32" fillId="0" borderId="19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174" fontId="32" fillId="0" borderId="16" xfId="0" applyNumberFormat="1" applyFont="1" applyBorder="1" applyAlignment="1">
      <alignment/>
    </xf>
    <xf numFmtId="4" fontId="32" fillId="0" borderId="16" xfId="0" applyNumberFormat="1" applyFont="1" applyBorder="1" applyAlignment="1">
      <alignment/>
    </xf>
    <xf numFmtId="174" fontId="32" fillId="0" borderId="15" xfId="0" applyNumberFormat="1" applyFont="1" applyBorder="1" applyAlignment="1">
      <alignment/>
    </xf>
    <xf numFmtId="174" fontId="33" fillId="0" borderId="14" xfId="0" applyNumberFormat="1" applyFont="1" applyBorder="1" applyAlignment="1">
      <alignment/>
    </xf>
    <xf numFmtId="4" fontId="23" fillId="0" borderId="14" xfId="60" applyNumberFormat="1" applyFont="1" applyBorder="1" applyAlignment="1">
      <alignment/>
    </xf>
    <xf numFmtId="174" fontId="33" fillId="0" borderId="12" xfId="0" applyNumberFormat="1" applyFont="1" applyBorder="1" applyAlignment="1">
      <alignment/>
    </xf>
    <xf numFmtId="174" fontId="33" fillId="0" borderId="13" xfId="0" applyNumberFormat="1" applyFont="1" applyBorder="1" applyAlignment="1">
      <alignment/>
    </xf>
    <xf numFmtId="0" fontId="29" fillId="0" borderId="20" xfId="0" applyFont="1" applyBorder="1" applyAlignment="1">
      <alignment/>
    </xf>
    <xf numFmtId="0" fontId="23" fillId="0" borderId="0" xfId="0" applyFont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32" fillId="0" borderId="21" xfId="0" applyNumberFormat="1" applyFont="1" applyBorder="1" applyAlignment="1">
      <alignment wrapText="1"/>
    </xf>
    <xf numFmtId="174" fontId="32" fillId="0" borderId="10" xfId="0" applyNumberFormat="1" applyFont="1" applyBorder="1" applyAlignment="1">
      <alignment/>
    </xf>
    <xf numFmtId="4" fontId="24" fillId="0" borderId="19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32" fillId="0" borderId="10" xfId="0" applyNumberFormat="1" applyFont="1" applyBorder="1" applyAlignment="1">
      <alignment wrapText="1"/>
    </xf>
    <xf numFmtId="174" fontId="32" fillId="0" borderId="22" xfId="0" applyNumberFormat="1" applyFont="1" applyBorder="1" applyAlignment="1">
      <alignment/>
    </xf>
    <xf numFmtId="174" fontId="32" fillId="0" borderId="19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4" fontId="24" fillId="0" borderId="22" xfId="0" applyNumberFormat="1" applyFont="1" applyBorder="1" applyAlignment="1">
      <alignment wrapText="1"/>
    </xf>
    <xf numFmtId="4" fontId="32" fillId="0" borderId="22" xfId="0" applyNumberFormat="1" applyFont="1" applyBorder="1" applyAlignment="1">
      <alignment wrapText="1"/>
    </xf>
    <xf numFmtId="4" fontId="32" fillId="0" borderId="15" xfId="0" applyNumberFormat="1" applyFont="1" applyBorder="1" applyAlignment="1">
      <alignment wrapText="1"/>
    </xf>
    <xf numFmtId="4" fontId="29" fillId="0" borderId="23" xfId="60" applyNumberFormat="1" applyFont="1" applyBorder="1" applyAlignment="1">
      <alignment/>
    </xf>
    <xf numFmtId="4" fontId="23" fillId="0" borderId="24" xfId="60" applyNumberFormat="1" applyFont="1" applyBorder="1" applyAlignment="1">
      <alignment/>
    </xf>
    <xf numFmtId="4" fontId="23" fillId="0" borderId="25" xfId="60" applyNumberFormat="1" applyFont="1" applyBorder="1" applyAlignment="1">
      <alignment/>
    </xf>
    <xf numFmtId="4" fontId="23" fillId="0" borderId="26" xfId="6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0" fontId="32" fillId="0" borderId="27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/>
    </xf>
    <xf numFmtId="4" fontId="29" fillId="0" borderId="31" xfId="60" applyNumberFormat="1" applyFont="1" applyBorder="1" applyAlignment="1">
      <alignment/>
    </xf>
    <xf numFmtId="174" fontId="32" fillId="0" borderId="18" xfId="0" applyNumberFormat="1" applyFont="1" applyBorder="1" applyAlignment="1">
      <alignment/>
    </xf>
    <xf numFmtId="0" fontId="25" fillId="0" borderId="23" xfId="0" applyFont="1" applyBorder="1" applyAlignment="1">
      <alignment/>
    </xf>
    <xf numFmtId="4" fontId="32" fillId="0" borderId="32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2" fillId="0" borderId="19" xfId="0" applyFont="1" applyBorder="1" applyAlignment="1">
      <alignment horizontal="left" wrapText="1"/>
    </xf>
    <xf numFmtId="4" fontId="32" fillId="0" borderId="22" xfId="0" applyNumberFormat="1" applyFont="1" applyBorder="1" applyAlignment="1">
      <alignment/>
    </xf>
    <xf numFmtId="180" fontId="32" fillId="0" borderId="18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4" fontId="32" fillId="0" borderId="19" xfId="0" applyNumberFormat="1" applyFont="1" applyBorder="1" applyAlignment="1">
      <alignment/>
    </xf>
    <xf numFmtId="4" fontId="29" fillId="0" borderId="12" xfId="60" applyNumberFormat="1" applyFont="1" applyFill="1" applyBorder="1" applyAlignment="1">
      <alignment/>
    </xf>
    <xf numFmtId="4" fontId="29" fillId="0" borderId="13" xfId="60" applyNumberFormat="1" applyFont="1" applyFill="1" applyBorder="1" applyAlignment="1">
      <alignment/>
    </xf>
    <xf numFmtId="180" fontId="29" fillId="0" borderId="20" xfId="0" applyNumberFormat="1" applyFont="1" applyFill="1" applyBorder="1" applyAlignment="1">
      <alignment/>
    </xf>
    <xf numFmtId="174" fontId="29" fillId="0" borderId="20" xfId="0" applyNumberFormat="1" applyFont="1" applyFill="1" applyBorder="1" applyAlignment="1">
      <alignment/>
    </xf>
    <xf numFmtId="180" fontId="32" fillId="0" borderId="10" xfId="0" applyNumberFormat="1" applyFont="1" applyFill="1" applyBorder="1" applyAlignment="1">
      <alignment/>
    </xf>
    <xf numFmtId="4" fontId="32" fillId="0" borderId="14" xfId="0" applyNumberFormat="1" applyFont="1" applyBorder="1" applyAlignment="1">
      <alignment wrapText="1"/>
    </xf>
    <xf numFmtId="4" fontId="29" fillId="0" borderId="33" xfId="0" applyNumberFormat="1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32" fillId="0" borderId="34" xfId="0" applyFont="1" applyBorder="1" applyAlignment="1">
      <alignment horizontal="left"/>
    </xf>
    <xf numFmtId="174" fontId="32" fillId="0" borderId="35" xfId="0" applyNumberFormat="1" applyFont="1" applyFill="1" applyBorder="1" applyAlignment="1">
      <alignment/>
    </xf>
    <xf numFmtId="180" fontId="32" fillId="0" borderId="34" xfId="0" applyNumberFormat="1" applyFont="1" applyFill="1" applyBorder="1" applyAlignment="1">
      <alignment/>
    </xf>
    <xf numFmtId="4" fontId="32" fillId="0" borderId="36" xfId="0" applyNumberFormat="1" applyFont="1" applyBorder="1" applyAlignment="1">
      <alignment wrapText="1"/>
    </xf>
    <xf numFmtId="180" fontId="24" fillId="0" borderId="19" xfId="0" applyNumberFormat="1" applyFont="1" applyFill="1" applyBorder="1" applyAlignment="1">
      <alignment/>
    </xf>
    <xf numFmtId="4" fontId="32" fillId="0" borderId="37" xfId="0" applyNumberFormat="1" applyFont="1" applyBorder="1" applyAlignment="1">
      <alignment wrapText="1"/>
    </xf>
    <xf numFmtId="174" fontId="32" fillId="0" borderId="22" xfId="0" applyNumberFormat="1" applyFont="1" applyFill="1" applyBorder="1" applyAlignment="1">
      <alignment/>
    </xf>
    <xf numFmtId="0" fontId="22" fillId="0" borderId="35" xfId="0" applyFont="1" applyBorder="1" applyAlignment="1">
      <alignment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174" fontId="32" fillId="0" borderId="38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39" xfId="0" applyFont="1" applyBorder="1" applyAlignment="1">
      <alignment/>
    </xf>
    <xf numFmtId="0" fontId="27" fillId="0" borderId="38" xfId="0" applyFont="1" applyFill="1" applyBorder="1" applyAlignment="1">
      <alignment/>
    </xf>
    <xf numFmtId="0" fontId="27" fillId="0" borderId="39" xfId="0" applyFont="1" applyFill="1" applyBorder="1" applyAlignment="1">
      <alignment/>
    </xf>
    <xf numFmtId="0" fontId="32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9" fillId="0" borderId="40" xfId="0" applyFont="1" applyBorder="1" applyAlignment="1">
      <alignment horizontal="left"/>
    </xf>
    <xf numFmtId="0" fontId="23" fillId="0" borderId="40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4" fontId="32" fillId="0" borderId="43" xfId="0" applyNumberFormat="1" applyFont="1" applyBorder="1" applyAlignment="1">
      <alignment wrapText="1"/>
    </xf>
    <xf numFmtId="4" fontId="29" fillId="0" borderId="41" xfId="60" applyNumberFormat="1" applyFont="1" applyBorder="1" applyAlignment="1">
      <alignment/>
    </xf>
    <xf numFmtId="0" fontId="29" fillId="0" borderId="30" xfId="0" applyFont="1" applyBorder="1" applyAlignment="1">
      <alignment/>
    </xf>
    <xf numFmtId="174" fontId="29" fillId="0" borderId="30" xfId="0" applyNumberFormat="1" applyFont="1" applyFill="1" applyBorder="1" applyAlignment="1">
      <alignment/>
    </xf>
    <xf numFmtId="180" fontId="29" fillId="0" borderId="30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2" xfId="0" applyFont="1" applyBorder="1" applyAlignment="1">
      <alignment/>
    </xf>
    <xf numFmtId="174" fontId="33" fillId="0" borderId="27" xfId="0" applyNumberFormat="1" applyFont="1" applyBorder="1" applyAlignment="1">
      <alignment/>
    </xf>
    <xf numFmtId="174" fontId="33" fillId="0" borderId="40" xfId="0" applyNumberFormat="1" applyFont="1" applyBorder="1" applyAlignment="1">
      <alignment/>
    </xf>
    <xf numFmtId="174" fontId="33" fillId="0" borderId="42" xfId="0" applyNumberFormat="1" applyFont="1" applyBorder="1" applyAlignment="1">
      <alignment/>
    </xf>
    <xf numFmtId="4" fontId="23" fillId="0" borderId="38" xfId="60" applyNumberFormat="1" applyFont="1" applyBorder="1" applyAlignment="1">
      <alignment/>
    </xf>
    <xf numFmtId="4" fontId="23" fillId="0" borderId="39" xfId="60" applyNumberFormat="1" applyFont="1" applyBorder="1" applyAlignment="1">
      <alignment/>
    </xf>
    <xf numFmtId="4" fontId="23" fillId="0" borderId="37" xfId="60" applyNumberFormat="1" applyFont="1" applyBorder="1" applyAlignment="1">
      <alignment/>
    </xf>
    <xf numFmtId="4" fontId="23" fillId="0" borderId="27" xfId="60" applyNumberFormat="1" applyFont="1" applyBorder="1" applyAlignment="1">
      <alignment/>
    </xf>
    <xf numFmtId="174" fontId="32" fillId="0" borderId="39" xfId="0" applyNumberFormat="1" applyFont="1" applyFill="1" applyBorder="1" applyAlignment="1">
      <alignment/>
    </xf>
    <xf numFmtId="0" fontId="22" fillId="0" borderId="40" xfId="0" applyFont="1" applyBorder="1" applyAlignment="1">
      <alignment wrapText="1"/>
    </xf>
    <xf numFmtId="0" fontId="27" fillId="0" borderId="40" xfId="0" applyFont="1" applyFill="1" applyBorder="1" applyAlignment="1">
      <alignment/>
    </xf>
    <xf numFmtId="180" fontId="29" fillId="0" borderId="42" xfId="60" applyNumberFormat="1" applyFont="1" applyFill="1" applyBorder="1" applyAlignment="1">
      <alignment/>
    </xf>
    <xf numFmtId="180" fontId="29" fillId="0" borderId="40" xfId="60" applyNumberFormat="1" applyFont="1" applyFill="1" applyBorder="1" applyAlignment="1">
      <alignment/>
    </xf>
    <xf numFmtId="180" fontId="29" fillId="0" borderId="16" xfId="60" applyNumberFormat="1" applyFont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left"/>
    </xf>
    <xf numFmtId="174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wrapText="1"/>
    </xf>
    <xf numFmtId="174" fontId="32" fillId="0" borderId="35" xfId="0" applyNumberFormat="1" applyFont="1" applyBorder="1" applyAlignment="1">
      <alignment/>
    </xf>
    <xf numFmtId="180" fontId="32" fillId="0" borderId="44" xfId="0" applyNumberFormat="1" applyFont="1" applyFill="1" applyBorder="1" applyAlignment="1">
      <alignment/>
    </xf>
    <xf numFmtId="0" fontId="32" fillId="0" borderId="45" xfId="0" applyFont="1" applyBorder="1" applyAlignment="1">
      <alignment horizontal="left"/>
    </xf>
    <xf numFmtId="174" fontId="32" fillId="0" borderId="20" xfId="0" applyNumberFormat="1" applyFont="1" applyBorder="1" applyAlignment="1">
      <alignment/>
    </xf>
    <xf numFmtId="4" fontId="32" fillId="0" borderId="46" xfId="0" applyNumberFormat="1" applyFont="1" applyBorder="1" applyAlignment="1">
      <alignment wrapText="1"/>
    </xf>
    <xf numFmtId="4" fontId="29" fillId="0" borderId="30" xfId="0" applyNumberFormat="1" applyFont="1" applyFill="1" applyBorder="1" applyAlignment="1">
      <alignment/>
    </xf>
    <xf numFmtId="0" fontId="22" fillId="0" borderId="45" xfId="0" applyFont="1" applyBorder="1" applyAlignment="1">
      <alignment/>
    </xf>
    <xf numFmtId="174" fontId="32" fillId="0" borderId="33" xfId="0" applyNumberFormat="1" applyFont="1" applyBorder="1" applyAlignment="1">
      <alignment/>
    </xf>
    <xf numFmtId="180" fontId="32" fillId="0" borderId="0" xfId="0" applyNumberFormat="1" applyFont="1" applyFill="1" applyBorder="1" applyAlignment="1">
      <alignment horizontal="center"/>
    </xf>
    <xf numFmtId="180" fontId="32" fillId="0" borderId="40" xfId="0" applyNumberFormat="1" applyFont="1" applyFill="1" applyBorder="1" applyAlignment="1">
      <alignment/>
    </xf>
    <xf numFmtId="180" fontId="32" fillId="0" borderId="47" xfId="0" applyNumberFormat="1" applyFont="1" applyFill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0" fillId="24" borderId="0" xfId="0" applyFill="1" applyAlignment="1">
      <alignment/>
    </xf>
    <xf numFmtId="0" fontId="29" fillId="24" borderId="2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74" fontId="29" fillId="0" borderId="35" xfId="0" applyNumberFormat="1" applyFont="1" applyFill="1" applyBorder="1" applyAlignment="1">
      <alignment/>
    </xf>
    <xf numFmtId="0" fontId="22" fillId="0" borderId="38" xfId="0" applyFont="1" applyBorder="1" applyAlignment="1">
      <alignment/>
    </xf>
    <xf numFmtId="0" fontId="32" fillId="0" borderId="10" xfId="0" applyFont="1" applyBorder="1" applyAlignment="1">
      <alignment/>
    </xf>
    <xf numFmtId="0" fontId="22" fillId="0" borderId="25" xfId="0" applyFont="1" applyBorder="1" applyAlignment="1">
      <alignment/>
    </xf>
    <xf numFmtId="180" fontId="32" fillId="0" borderId="22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47" xfId="0" applyFont="1" applyBorder="1" applyAlignment="1">
      <alignment horizontal="center"/>
    </xf>
    <xf numFmtId="0" fontId="32" fillId="0" borderId="49" xfId="0" applyFont="1" applyBorder="1" applyAlignment="1">
      <alignment horizontal="left"/>
    </xf>
    <xf numFmtId="0" fontId="23" fillId="0" borderId="50" xfId="0" applyFont="1" applyBorder="1" applyAlignment="1">
      <alignment/>
    </xf>
    <xf numFmtId="0" fontId="32" fillId="0" borderId="51" xfId="0" applyFont="1" applyBorder="1" applyAlignment="1">
      <alignment horizontal="left"/>
    </xf>
    <xf numFmtId="0" fontId="32" fillId="0" borderId="52" xfId="0" applyFont="1" applyBorder="1" applyAlignment="1">
      <alignment horizontal="left"/>
    </xf>
    <xf numFmtId="0" fontId="29" fillId="0" borderId="0" xfId="0" applyFont="1" applyBorder="1" applyAlignment="1">
      <alignment/>
    </xf>
    <xf numFmtId="4" fontId="23" fillId="0" borderId="53" xfId="60" applyNumberFormat="1" applyFont="1" applyBorder="1" applyAlignment="1">
      <alignment/>
    </xf>
    <xf numFmtId="4" fontId="29" fillId="0" borderId="27" xfId="60" applyNumberFormat="1" applyFont="1" applyBorder="1" applyAlignment="1">
      <alignment/>
    </xf>
    <xf numFmtId="174" fontId="29" fillId="0" borderId="19" xfId="0" applyNumberFormat="1" applyFont="1" applyBorder="1" applyAlignment="1">
      <alignment/>
    </xf>
    <xf numFmtId="180" fontId="40" fillId="0" borderId="40" xfId="0" applyNumberFormat="1" applyFont="1" applyFill="1" applyBorder="1" applyAlignment="1">
      <alignment/>
    </xf>
    <xf numFmtId="180" fontId="40" fillId="0" borderId="18" xfId="0" applyNumberFormat="1" applyFont="1" applyBorder="1" applyAlignment="1">
      <alignment/>
    </xf>
    <xf numFmtId="174" fontId="29" fillId="0" borderId="15" xfId="0" applyNumberFormat="1" applyFont="1" applyBorder="1" applyAlignment="1">
      <alignment horizontal="center"/>
    </xf>
    <xf numFmtId="0" fontId="27" fillId="0" borderId="39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32" fillId="0" borderId="54" xfId="0" applyFont="1" applyBorder="1" applyAlignment="1">
      <alignment horizontal="left"/>
    </xf>
    <xf numFmtId="0" fontId="26" fillId="0" borderId="22" xfId="0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27" fillId="0" borderId="10" xfId="0" applyFont="1" applyFill="1" applyBorder="1" applyAlignment="1">
      <alignment/>
    </xf>
    <xf numFmtId="180" fontId="29" fillId="0" borderId="34" xfId="0" applyNumberFormat="1" applyFont="1" applyFill="1" applyBorder="1" applyAlignment="1">
      <alignment/>
    </xf>
    <xf numFmtId="174" fontId="29" fillId="0" borderId="40" xfId="0" applyNumberFormat="1" applyFont="1" applyBorder="1" applyAlignment="1">
      <alignment/>
    </xf>
    <xf numFmtId="180" fontId="29" fillId="0" borderId="40" xfId="0" applyNumberFormat="1" applyFont="1" applyFill="1" applyBorder="1" applyAlignment="1">
      <alignment/>
    </xf>
    <xf numFmtId="180" fontId="29" fillId="0" borderId="19" xfId="0" applyNumberFormat="1" applyFont="1" applyFill="1" applyBorder="1" applyAlignment="1">
      <alignment/>
    </xf>
    <xf numFmtId="0" fontId="37" fillId="0" borderId="38" xfId="0" applyFont="1" applyFill="1" applyBorder="1" applyAlignment="1">
      <alignment/>
    </xf>
    <xf numFmtId="180" fontId="4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1" fillId="0" borderId="39" xfId="0" applyFont="1" applyBorder="1" applyAlignment="1">
      <alignment/>
    </xf>
    <xf numFmtId="4" fontId="23" fillId="0" borderId="19" xfId="0" applyNumberFormat="1" applyFont="1" applyFill="1" applyBorder="1" applyAlignment="1">
      <alignment/>
    </xf>
    <xf numFmtId="174" fontId="29" fillId="0" borderId="22" xfId="0" applyNumberFormat="1" applyFont="1" applyFill="1" applyBorder="1" applyAlignment="1">
      <alignment/>
    </xf>
    <xf numFmtId="174" fontId="29" fillId="0" borderId="10" xfId="0" applyNumberFormat="1" applyFont="1" applyFill="1" applyBorder="1" applyAlignment="1">
      <alignment/>
    </xf>
    <xf numFmtId="180" fontId="23" fillId="0" borderId="19" xfId="0" applyNumberFormat="1" applyFont="1" applyFill="1" applyBorder="1" applyAlignment="1">
      <alignment/>
    </xf>
    <xf numFmtId="180" fontId="29" fillId="0" borderId="16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 horizontal="center"/>
    </xf>
    <xf numFmtId="180" fontId="32" fillId="0" borderId="20" xfId="0" applyNumberFormat="1" applyFont="1" applyFill="1" applyBorder="1" applyAlignment="1">
      <alignment horizontal="center"/>
    </xf>
    <xf numFmtId="180" fontId="32" fillId="0" borderId="33" xfId="0" applyNumberFormat="1" applyFont="1" applyFill="1" applyBorder="1" applyAlignment="1">
      <alignment horizontal="center"/>
    </xf>
    <xf numFmtId="0" fontId="31" fillId="0" borderId="5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5" fillId="0" borderId="48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textRotation="90"/>
    </xf>
    <xf numFmtId="0" fontId="25" fillId="0" borderId="51" xfId="0" applyFont="1" applyBorder="1" applyAlignment="1">
      <alignment horizontal="center" vertical="center" textRotation="90"/>
    </xf>
    <xf numFmtId="0" fontId="25" fillId="0" borderId="52" xfId="0" applyFont="1" applyBorder="1" applyAlignment="1">
      <alignment horizontal="center" vertical="center" textRotation="90"/>
    </xf>
    <xf numFmtId="2" fontId="29" fillId="0" borderId="58" xfId="0" applyNumberFormat="1" applyFont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 vertical="center"/>
    </xf>
    <xf numFmtId="2" fontId="29" fillId="0" borderId="5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26">
      <selection activeCell="A1" sqref="A1:G63"/>
    </sheetView>
  </sheetViews>
  <sheetFormatPr defaultColWidth="9.00390625" defaultRowHeight="12.75"/>
  <cols>
    <col min="1" max="1" width="4.375" style="0" customWidth="1"/>
    <col min="2" max="2" width="44.625" style="0" customWidth="1"/>
    <col min="3" max="3" width="10.375" style="0" customWidth="1"/>
    <col min="4" max="4" width="9.375" style="0" customWidth="1"/>
    <col min="5" max="5" width="12.375" style="0" customWidth="1"/>
    <col min="6" max="6" width="8.625" style="0" customWidth="1"/>
    <col min="7" max="7" width="10.125" style="0" customWidth="1"/>
    <col min="8" max="8" width="9.50390625" style="0" bestFit="1" customWidth="1"/>
  </cols>
  <sheetData>
    <row r="1" spans="1:6" ht="42" customHeight="1">
      <c r="A1" s="185" t="s">
        <v>30</v>
      </c>
      <c r="B1" s="185"/>
      <c r="C1" s="185"/>
      <c r="D1" s="185"/>
      <c r="E1" s="185"/>
      <c r="F1" s="185"/>
    </row>
    <row r="2" spans="1:6" ht="42" customHeight="1" thickBot="1">
      <c r="A2" s="78"/>
      <c r="B2" s="78"/>
      <c r="C2" s="78"/>
      <c r="D2" s="78"/>
      <c r="E2" s="78"/>
      <c r="F2" s="78"/>
    </row>
    <row r="3" spans="1:7" ht="13.5" thickTop="1">
      <c r="A3" s="186" t="s">
        <v>0</v>
      </c>
      <c r="B3" s="189" t="s">
        <v>48</v>
      </c>
      <c r="C3" s="192" t="s">
        <v>28</v>
      </c>
      <c r="D3" s="194" t="s">
        <v>29</v>
      </c>
      <c r="E3" s="196" t="s">
        <v>33</v>
      </c>
      <c r="F3" s="197"/>
      <c r="G3" s="183" t="s">
        <v>40</v>
      </c>
    </row>
    <row r="4" spans="1:7" ht="20.25" customHeight="1">
      <c r="A4" s="187"/>
      <c r="B4" s="190"/>
      <c r="C4" s="193"/>
      <c r="D4" s="195"/>
      <c r="E4" s="198"/>
      <c r="F4" s="199"/>
      <c r="G4" s="184"/>
    </row>
    <row r="5" spans="1:7" ht="13.5" thickBot="1">
      <c r="A5" s="188"/>
      <c r="B5" s="191"/>
      <c r="C5" s="37">
        <v>19562.5</v>
      </c>
      <c r="D5" s="37">
        <v>2016</v>
      </c>
      <c r="E5" s="15" t="s">
        <v>36</v>
      </c>
      <c r="F5" s="16" t="s">
        <v>1</v>
      </c>
      <c r="G5" s="184"/>
    </row>
    <row r="6" spans="1:8" ht="43.5" customHeight="1" thickBot="1" thickTop="1">
      <c r="A6" s="14"/>
      <c r="B6" s="17"/>
      <c r="C6" s="38" t="s">
        <v>31</v>
      </c>
      <c r="D6" s="38" t="s">
        <v>43</v>
      </c>
      <c r="E6" s="38" t="s">
        <v>32</v>
      </c>
      <c r="F6" s="38" t="s">
        <v>16</v>
      </c>
      <c r="G6" s="200" t="s">
        <v>41</v>
      </c>
      <c r="H6" s="2"/>
    </row>
    <row r="7" spans="1:8" ht="14.25" thickBot="1" thickTop="1">
      <c r="A7" s="18">
        <v>1</v>
      </c>
      <c r="B7" s="19">
        <v>2</v>
      </c>
      <c r="C7" s="19">
        <v>3</v>
      </c>
      <c r="D7" s="19">
        <v>4</v>
      </c>
      <c r="E7" s="18">
        <v>5</v>
      </c>
      <c r="F7" s="19">
        <v>7</v>
      </c>
      <c r="G7" s="201"/>
      <c r="H7" s="69"/>
    </row>
    <row r="8" spans="1:8" ht="31.5" thickTop="1">
      <c r="A8" s="20" t="s">
        <v>2</v>
      </c>
      <c r="B8" s="3" t="s">
        <v>3</v>
      </c>
      <c r="C8" s="21">
        <f>C53*H8%</f>
        <v>600.8969364161849</v>
      </c>
      <c r="D8" s="21">
        <f>H8*D53/100</f>
        <v>590.2517919075144</v>
      </c>
      <c r="E8" s="22">
        <f>E10+E11+E12+E13</f>
        <v>451.29999999999995</v>
      </c>
      <c r="F8" s="128">
        <v>3.91</v>
      </c>
      <c r="G8" s="201"/>
      <c r="H8" s="2">
        <f>F8/F53*100</f>
        <v>11.300578034682081</v>
      </c>
    </row>
    <row r="9" spans="1:8" ht="12.75">
      <c r="A9" s="23"/>
      <c r="B9" s="10" t="s">
        <v>4</v>
      </c>
      <c r="C9" s="40"/>
      <c r="D9" s="40"/>
      <c r="E9" s="41"/>
      <c r="F9" s="42"/>
      <c r="G9" s="201"/>
      <c r="H9" s="2"/>
    </row>
    <row r="10" spans="1:8" ht="15">
      <c r="A10" s="23"/>
      <c r="B10" s="4" t="s">
        <v>27</v>
      </c>
      <c r="C10" s="40"/>
      <c r="D10" s="40"/>
      <c r="E10" s="22">
        <v>245.2</v>
      </c>
      <c r="F10" s="42"/>
      <c r="G10" s="201"/>
      <c r="H10" s="2"/>
    </row>
    <row r="11" spans="1:8" ht="15">
      <c r="A11" s="23"/>
      <c r="B11" s="4" t="s">
        <v>5</v>
      </c>
      <c r="C11" s="40"/>
      <c r="D11" s="40"/>
      <c r="E11" s="22">
        <v>74.1</v>
      </c>
      <c r="F11" s="42"/>
      <c r="G11" s="201"/>
      <c r="H11" s="2"/>
    </row>
    <row r="12" spans="1:8" ht="15">
      <c r="A12" s="23"/>
      <c r="B12" s="4" t="s">
        <v>6</v>
      </c>
      <c r="C12" s="40"/>
      <c r="D12" s="40"/>
      <c r="E12" s="22">
        <v>127.8</v>
      </c>
      <c r="F12" s="43"/>
      <c r="G12" s="201"/>
      <c r="H12" s="2"/>
    </row>
    <row r="13" spans="1:8" ht="15">
      <c r="A13" s="23"/>
      <c r="B13" s="4" t="s">
        <v>17</v>
      </c>
      <c r="C13" s="40"/>
      <c r="D13" s="40"/>
      <c r="E13" s="22">
        <v>4.2</v>
      </c>
      <c r="F13" s="42"/>
      <c r="G13" s="201"/>
      <c r="H13" s="2"/>
    </row>
    <row r="14" spans="1:8" ht="15">
      <c r="A14" s="23" t="s">
        <v>7</v>
      </c>
      <c r="B14" s="3" t="s">
        <v>8</v>
      </c>
      <c r="C14" s="21">
        <f>C53*H14%</f>
        <v>370.37381502890173</v>
      </c>
      <c r="D14" s="21">
        <f>H14*D53/100</f>
        <v>363.812485549133</v>
      </c>
      <c r="E14" s="22">
        <f>E16+E17+E18+E19</f>
        <v>550.9</v>
      </c>
      <c r="F14" s="44">
        <v>2.41</v>
      </c>
      <c r="G14" s="201"/>
      <c r="H14" s="2">
        <f>F14/F53*100</f>
        <v>6.9653179190751455</v>
      </c>
    </row>
    <row r="15" spans="1:8" ht="12" customHeight="1">
      <c r="A15" s="23"/>
      <c r="B15" s="10" t="s">
        <v>4</v>
      </c>
      <c r="C15" s="40"/>
      <c r="D15" s="40"/>
      <c r="E15" s="41"/>
      <c r="F15" s="42"/>
      <c r="G15" s="201"/>
      <c r="H15" s="2"/>
    </row>
    <row r="16" spans="1:8" ht="15">
      <c r="A16" s="23"/>
      <c r="B16" s="4" t="s">
        <v>26</v>
      </c>
      <c r="C16" s="45"/>
      <c r="D16" s="45"/>
      <c r="E16" s="45">
        <v>409</v>
      </c>
      <c r="F16" s="42"/>
      <c r="G16" s="201"/>
      <c r="H16" s="2"/>
    </row>
    <row r="17" spans="1:8" ht="15">
      <c r="A17" s="23"/>
      <c r="B17" s="4" t="s">
        <v>5</v>
      </c>
      <c r="C17" s="45"/>
      <c r="D17" s="45"/>
      <c r="E17" s="45">
        <v>123.5</v>
      </c>
      <c r="F17" s="42"/>
      <c r="G17" s="201"/>
      <c r="H17" s="2"/>
    </row>
    <row r="18" spans="1:8" ht="15">
      <c r="A18" s="23"/>
      <c r="B18" s="4" t="s">
        <v>55</v>
      </c>
      <c r="C18" s="40"/>
      <c r="D18" s="40"/>
      <c r="E18" s="22">
        <v>18.4</v>
      </c>
      <c r="F18" s="43"/>
      <c r="G18" s="201"/>
      <c r="H18" s="2"/>
    </row>
    <row r="19" spans="1:8" ht="2.25" customHeight="1" hidden="1">
      <c r="A19" s="20"/>
      <c r="B19" s="4"/>
      <c r="C19" s="46"/>
      <c r="D19" s="46"/>
      <c r="E19" s="47"/>
      <c r="F19" s="48"/>
      <c r="G19" s="201"/>
      <c r="H19" s="2"/>
    </row>
    <row r="20" spans="1:8" ht="15">
      <c r="A20" s="20" t="s">
        <v>9</v>
      </c>
      <c r="B20" s="5" t="s">
        <v>10</v>
      </c>
      <c r="C20" s="21">
        <f>C53*H20%</f>
        <v>773.020867052023</v>
      </c>
      <c r="D20" s="21">
        <f>H20*D53/100</f>
        <v>759.3264739884393</v>
      </c>
      <c r="E20" s="22">
        <f>E22+E23+E24+E25</f>
        <v>622.1</v>
      </c>
      <c r="F20" s="49">
        <v>5.03</v>
      </c>
      <c r="G20" s="201"/>
      <c r="H20" s="2">
        <f>F20/F53*100</f>
        <v>14.53757225433526</v>
      </c>
    </row>
    <row r="21" spans="1:8" ht="12" customHeight="1">
      <c r="A21" s="23"/>
      <c r="B21" s="10" t="s">
        <v>4</v>
      </c>
      <c r="C21" s="40"/>
      <c r="D21" s="40"/>
      <c r="E21" s="41"/>
      <c r="F21" s="43"/>
      <c r="G21" s="201"/>
      <c r="H21" s="2"/>
    </row>
    <row r="22" spans="1:8" ht="15">
      <c r="A22" s="23"/>
      <c r="B22" s="4" t="s">
        <v>25</v>
      </c>
      <c r="C22" s="40"/>
      <c r="D22" s="40"/>
      <c r="E22" s="40">
        <v>404.2</v>
      </c>
      <c r="F22" s="43"/>
      <c r="G22" s="201"/>
      <c r="H22" s="2"/>
    </row>
    <row r="23" spans="1:8" ht="15">
      <c r="A23" s="23"/>
      <c r="B23" s="4" t="s">
        <v>5</v>
      </c>
      <c r="C23" s="40"/>
      <c r="D23" s="40"/>
      <c r="E23" s="40">
        <v>122.1</v>
      </c>
      <c r="F23" s="43"/>
      <c r="G23" s="201"/>
      <c r="H23" s="2"/>
    </row>
    <row r="24" spans="1:8" ht="15">
      <c r="A24" s="23"/>
      <c r="B24" s="4" t="s">
        <v>11</v>
      </c>
      <c r="C24" s="40"/>
      <c r="D24" s="40"/>
      <c r="E24" s="22">
        <v>30.7</v>
      </c>
      <c r="F24" s="43"/>
      <c r="G24" s="201"/>
      <c r="H24" s="2"/>
    </row>
    <row r="25" spans="1:11" ht="15">
      <c r="A25" s="23"/>
      <c r="B25" s="4" t="s">
        <v>47</v>
      </c>
      <c r="C25" s="40"/>
      <c r="D25" s="40"/>
      <c r="E25" s="22">
        <v>65.1</v>
      </c>
      <c r="F25" s="43"/>
      <c r="G25" s="201"/>
      <c r="H25" s="2"/>
      <c r="K25">
        <v>65100</v>
      </c>
    </row>
    <row r="26" spans="1:8" ht="62.25">
      <c r="A26" s="20" t="s">
        <v>18</v>
      </c>
      <c r="B26" s="3" t="s">
        <v>12</v>
      </c>
      <c r="C26" s="21">
        <f>C53*H26%</f>
        <v>683.8852601156069</v>
      </c>
      <c r="D26" s="21">
        <f>H26*D53/100</f>
        <v>671.7699421965318</v>
      </c>
      <c r="E26" s="22">
        <f>E28+E29+E30+E31</f>
        <v>420.30000000000007</v>
      </c>
      <c r="F26" s="49">
        <v>4.45</v>
      </c>
      <c r="G26" s="201"/>
      <c r="H26" s="2">
        <f>F26/F53*100</f>
        <v>12.861271676300579</v>
      </c>
    </row>
    <row r="27" spans="1:8" ht="12" customHeight="1">
      <c r="A27" s="23"/>
      <c r="B27" s="10" t="s">
        <v>4</v>
      </c>
      <c r="C27" s="40"/>
      <c r="D27" s="40"/>
      <c r="E27" s="41"/>
      <c r="F27" s="42"/>
      <c r="G27" s="201"/>
      <c r="H27" s="2"/>
    </row>
    <row r="28" spans="1:8" ht="15">
      <c r="A28" s="23"/>
      <c r="B28" s="6" t="s">
        <v>25</v>
      </c>
      <c r="C28" s="45"/>
      <c r="D28" s="45"/>
      <c r="E28" s="45">
        <v>222.8</v>
      </c>
      <c r="F28" s="42"/>
      <c r="G28" s="201"/>
      <c r="H28" s="2"/>
    </row>
    <row r="29" spans="1:8" ht="15">
      <c r="A29" s="23"/>
      <c r="B29" s="4" t="s">
        <v>5</v>
      </c>
      <c r="C29" s="45"/>
      <c r="D29" s="45"/>
      <c r="E29" s="45">
        <v>67.3</v>
      </c>
      <c r="F29" s="42"/>
      <c r="G29" s="201"/>
      <c r="H29" s="2"/>
    </row>
    <row r="30" spans="1:8" ht="15">
      <c r="A30" s="23"/>
      <c r="B30" s="4" t="s">
        <v>13</v>
      </c>
      <c r="C30" s="40"/>
      <c r="D30" s="40"/>
      <c r="E30" s="22">
        <v>46.1</v>
      </c>
      <c r="F30" s="43"/>
      <c r="G30" s="201"/>
      <c r="H30" s="2"/>
    </row>
    <row r="31" spans="1:11" ht="15">
      <c r="A31" s="23"/>
      <c r="B31" s="4" t="s">
        <v>47</v>
      </c>
      <c r="C31" s="40"/>
      <c r="D31" s="40"/>
      <c r="E31" s="22">
        <v>84.1</v>
      </c>
      <c r="F31" s="43"/>
      <c r="G31" s="201"/>
      <c r="H31" s="2"/>
      <c r="K31" t="s">
        <v>65</v>
      </c>
    </row>
    <row r="32" spans="1:8" ht="15">
      <c r="A32" s="66">
        <v>5</v>
      </c>
      <c r="B32" s="5" t="s">
        <v>44</v>
      </c>
      <c r="C32" s="40">
        <f>C53*H32%</f>
        <v>15.368208092485547</v>
      </c>
      <c r="D32" s="40">
        <f>H32*D53/100</f>
        <v>15.095953757225432</v>
      </c>
      <c r="E32" s="22">
        <v>0</v>
      </c>
      <c r="F32" s="67">
        <v>0.1</v>
      </c>
      <c r="G32" s="201"/>
      <c r="H32" s="2">
        <f>F32/F53*100</f>
        <v>0.2890173410404624</v>
      </c>
    </row>
    <row r="33" spans="1:8" ht="15">
      <c r="A33" s="66">
        <v>6</v>
      </c>
      <c r="B33" s="5" t="s">
        <v>45</v>
      </c>
      <c r="C33" s="40">
        <f>C53*H33%</f>
        <v>4.610462427745664</v>
      </c>
      <c r="D33" s="40">
        <f>H33*D53/100</f>
        <v>4.5287861271676295</v>
      </c>
      <c r="E33" s="22">
        <v>3.3</v>
      </c>
      <c r="F33" s="67">
        <v>0.03</v>
      </c>
      <c r="G33" s="201"/>
      <c r="H33" s="2">
        <f>F33/F53*100</f>
        <v>0.08670520231213871</v>
      </c>
    </row>
    <row r="34" spans="1:11" ht="15">
      <c r="A34" s="66">
        <v>7</v>
      </c>
      <c r="B34" s="5" t="s">
        <v>46</v>
      </c>
      <c r="C34" s="40">
        <f>C53*H34%</f>
        <v>24.58913294797688</v>
      </c>
      <c r="D34" s="40">
        <f>H34*D53/100</f>
        <v>24.153526011560693</v>
      </c>
      <c r="E34" s="22">
        <v>28.3</v>
      </c>
      <c r="F34" s="67">
        <v>0.16</v>
      </c>
      <c r="G34" s="201"/>
      <c r="H34" s="2">
        <f>F34/F53*100</f>
        <v>0.46242774566473993</v>
      </c>
      <c r="K34" t="s">
        <v>61</v>
      </c>
    </row>
    <row r="35" spans="1:8" ht="15">
      <c r="A35" s="20" t="s">
        <v>19</v>
      </c>
      <c r="B35" s="12" t="s">
        <v>14</v>
      </c>
      <c r="C35" s="24">
        <f>C53*H35%</f>
        <v>517.908612716763</v>
      </c>
      <c r="D35" s="24">
        <f>H35*D53/100</f>
        <v>508.7336416184971</v>
      </c>
      <c r="E35" s="25">
        <f>E37+E38+E39</f>
        <v>540.4</v>
      </c>
      <c r="F35" s="49">
        <v>3.37</v>
      </c>
      <c r="G35" s="201"/>
      <c r="H35" s="2">
        <f>F35/F53*100</f>
        <v>9.739884393063583</v>
      </c>
    </row>
    <row r="36" spans="1:8" ht="12.75">
      <c r="A36" s="20"/>
      <c r="B36" s="10" t="s">
        <v>4</v>
      </c>
      <c r="C36" s="24"/>
      <c r="D36" s="24"/>
      <c r="E36" s="83"/>
      <c r="F36" s="49"/>
      <c r="G36" s="201"/>
      <c r="H36" s="2"/>
    </row>
    <row r="37" spans="1:8" ht="15">
      <c r="A37" s="20"/>
      <c r="B37" s="6" t="s">
        <v>25</v>
      </c>
      <c r="C37" s="24"/>
      <c r="D37" s="24"/>
      <c r="E37" s="25">
        <v>325.4</v>
      </c>
      <c r="F37" s="49"/>
      <c r="G37" s="201"/>
      <c r="H37" s="2"/>
    </row>
    <row r="38" spans="1:8" ht="15">
      <c r="A38" s="20"/>
      <c r="B38" s="4" t="s">
        <v>5</v>
      </c>
      <c r="C38" s="24"/>
      <c r="D38" s="24"/>
      <c r="E38" s="25">
        <v>98.3</v>
      </c>
      <c r="F38" s="49"/>
      <c r="G38" s="201"/>
      <c r="H38" s="2"/>
    </row>
    <row r="39" spans="1:15" ht="15">
      <c r="A39" s="94"/>
      <c r="B39" s="116" t="s">
        <v>50</v>
      </c>
      <c r="C39" s="89"/>
      <c r="D39" s="24"/>
      <c r="E39" s="25">
        <v>116.7</v>
      </c>
      <c r="F39" s="49"/>
      <c r="G39" s="201"/>
      <c r="H39" s="2"/>
      <c r="J39">
        <v>127924</v>
      </c>
      <c r="K39" t="s">
        <v>60</v>
      </c>
      <c r="O39" s="139" t="s">
        <v>64</v>
      </c>
    </row>
    <row r="40" spans="1:8" ht="15">
      <c r="A40" s="26" t="s">
        <v>20</v>
      </c>
      <c r="B40" s="55" t="s">
        <v>24</v>
      </c>
      <c r="C40" s="24">
        <f>C53*H40%</f>
        <v>611.6546820809248</v>
      </c>
      <c r="D40" s="24">
        <f>H40*D53/100</f>
        <v>600.8189595375723</v>
      </c>
      <c r="E40" s="25">
        <f>E42+E43+E44+E45+E46</f>
        <v>410.19999999999993</v>
      </c>
      <c r="F40" s="49">
        <v>3.98</v>
      </c>
      <c r="G40" s="201"/>
      <c r="H40" s="2">
        <f>F40/F53*100</f>
        <v>11.502890173410405</v>
      </c>
    </row>
    <row r="41" spans="1:8" ht="12.75">
      <c r="A41" s="79"/>
      <c r="B41" s="10" t="s">
        <v>4</v>
      </c>
      <c r="C41" s="80"/>
      <c r="D41" s="80"/>
      <c r="E41" s="81"/>
      <c r="F41" s="82"/>
      <c r="G41" s="201"/>
      <c r="H41" s="2"/>
    </row>
    <row r="42" spans="1:8" ht="15">
      <c r="A42" s="20"/>
      <c r="B42" s="115" t="s">
        <v>25</v>
      </c>
      <c r="C42" s="114"/>
      <c r="D42" s="85"/>
      <c r="E42" s="133">
        <v>151.7</v>
      </c>
      <c r="F42" s="84"/>
      <c r="G42" s="201"/>
      <c r="H42" s="2"/>
    </row>
    <row r="43" spans="1:8" ht="15">
      <c r="A43" s="20"/>
      <c r="B43" s="86" t="s">
        <v>5</v>
      </c>
      <c r="C43" s="80"/>
      <c r="D43" s="80"/>
      <c r="E43" s="134">
        <v>45.8</v>
      </c>
      <c r="F43" s="84"/>
      <c r="G43" s="201"/>
      <c r="H43" s="2"/>
    </row>
    <row r="44" spans="1:14" ht="15">
      <c r="A44" s="20"/>
      <c r="B44" s="91" t="s">
        <v>47</v>
      </c>
      <c r="C44" s="85"/>
      <c r="D44" s="85"/>
      <c r="E44" s="133">
        <v>74.9</v>
      </c>
      <c r="F44" s="84"/>
      <c r="G44" s="201"/>
      <c r="H44" s="2"/>
      <c r="L44" s="120">
        <v>194871</v>
      </c>
      <c r="M44" s="120"/>
      <c r="N44" s="120"/>
    </row>
    <row r="45" spans="1:12" ht="15">
      <c r="A45" s="20"/>
      <c r="B45" s="92" t="s">
        <v>50</v>
      </c>
      <c r="C45" s="24"/>
      <c r="D45" s="24"/>
      <c r="E45" s="25">
        <v>94.9</v>
      </c>
      <c r="F45" s="84"/>
      <c r="G45" s="201"/>
      <c r="H45" s="2"/>
      <c r="L45" t="s">
        <v>57</v>
      </c>
    </row>
    <row r="46" spans="1:12" ht="15">
      <c r="A46" s="20"/>
      <c r="B46" s="93" t="s">
        <v>51</v>
      </c>
      <c r="C46" s="85"/>
      <c r="D46" s="85"/>
      <c r="E46" s="133">
        <v>42.9</v>
      </c>
      <c r="F46" s="84"/>
      <c r="G46" s="201"/>
      <c r="H46" s="2"/>
      <c r="L46" t="s">
        <v>54</v>
      </c>
    </row>
    <row r="47" spans="1:8" ht="31.5" thickBot="1">
      <c r="A47" s="27"/>
      <c r="B47" s="7" t="s">
        <v>15</v>
      </c>
      <c r="C47" s="28"/>
      <c r="D47" s="28"/>
      <c r="E47" s="29">
        <f>E40+E35+E34+E33+E32+E26+E20+E14+E8</f>
        <v>3026.8</v>
      </c>
      <c r="F47" s="39">
        <f>SUM(F8:F40)</f>
        <v>23.44</v>
      </c>
      <c r="G47" s="201"/>
      <c r="H47" s="2"/>
    </row>
    <row r="48" spans="1:13" ht="15.75" thickBot="1" thickTop="1">
      <c r="A48" s="56">
        <v>10</v>
      </c>
      <c r="B48" s="13" t="s">
        <v>42</v>
      </c>
      <c r="C48" s="30">
        <f>C53*H48%</f>
        <v>620.875606936416</v>
      </c>
      <c r="D48" s="30">
        <f>H48*D53/100</f>
        <v>609.8765317919074</v>
      </c>
      <c r="E48" s="68">
        <v>526</v>
      </c>
      <c r="F48" s="99">
        <v>4.04</v>
      </c>
      <c r="G48" s="201"/>
      <c r="H48" s="2">
        <f>F48/F53*100</f>
        <v>11.676300578034681</v>
      </c>
      <c r="J48" t="s">
        <v>58</v>
      </c>
      <c r="L48" t="s">
        <v>52</v>
      </c>
      <c r="M48" s="87">
        <f>E42+E37+E28+E22+E16+E10</f>
        <v>1758.3</v>
      </c>
    </row>
    <row r="49" spans="1:13" ht="16.5" thickBot="1" thickTop="1">
      <c r="A49" s="96">
        <v>11</v>
      </c>
      <c r="B49" s="95" t="s">
        <v>21</v>
      </c>
      <c r="C49" s="62">
        <f>C53*H49%</f>
        <v>1094.216416184971</v>
      </c>
      <c r="D49" s="62">
        <f>H49*D53/100</f>
        <v>1074.831907514451</v>
      </c>
      <c r="E49" s="119">
        <f>E51+E52</f>
        <v>890.5</v>
      </c>
      <c r="F49" s="100">
        <v>7.12</v>
      </c>
      <c r="G49" s="201"/>
      <c r="H49" s="2">
        <f>F49/F53*100</f>
        <v>20.578034682080926</v>
      </c>
      <c r="L49" s="88">
        <v>0.302</v>
      </c>
      <c r="M49" s="87">
        <f>E43+E38+E29+E23+E17+E11</f>
        <v>531.1</v>
      </c>
    </row>
    <row r="50" spans="1:13" ht="14.25" thickTop="1">
      <c r="A50" s="97"/>
      <c r="B50" s="104" t="s">
        <v>4</v>
      </c>
      <c r="C50" s="107"/>
      <c r="D50" s="107"/>
      <c r="E50" s="113"/>
      <c r="F50" s="110"/>
      <c r="G50" s="201"/>
      <c r="L50" t="s">
        <v>53</v>
      </c>
      <c r="M50" s="1">
        <f>E30+E24+E18+E12</f>
        <v>223</v>
      </c>
    </row>
    <row r="51" spans="1:12" ht="13.5">
      <c r="A51" s="97"/>
      <c r="B51" s="105" t="s">
        <v>34</v>
      </c>
      <c r="C51" s="108"/>
      <c r="D51" s="108"/>
      <c r="E51" s="118">
        <v>824.7</v>
      </c>
      <c r="F51" s="111"/>
      <c r="G51" s="201"/>
      <c r="L51" t="s">
        <v>56</v>
      </c>
    </row>
    <row r="52" spans="1:7" ht="14.25" thickBot="1">
      <c r="A52" s="98"/>
      <c r="B52" s="106" t="s">
        <v>35</v>
      </c>
      <c r="C52" s="109"/>
      <c r="D52" s="109"/>
      <c r="E52" s="117">
        <v>65.8</v>
      </c>
      <c r="F52" s="112"/>
      <c r="G52" s="201"/>
    </row>
    <row r="53" spans="1:10" ht="13.5" thickBot="1">
      <c r="A53" s="60"/>
      <c r="B53" s="101" t="s">
        <v>23</v>
      </c>
      <c r="C53" s="102">
        <v>5317.4</v>
      </c>
      <c r="D53" s="102">
        <v>5223.2</v>
      </c>
      <c r="E53" s="103">
        <f>E49+E48+E40+E35+E34+E33+E32+E26+E20+E14+E8</f>
        <v>4443.3</v>
      </c>
      <c r="F53" s="129">
        <f>F47+F48+F49</f>
        <v>34.6</v>
      </c>
      <c r="G53" s="201"/>
      <c r="H53" s="2">
        <f>SUM(H8:H52)</f>
        <v>100</v>
      </c>
      <c r="J53" s="1"/>
    </row>
    <row r="54" spans="1:8" ht="15.75" thickBot="1">
      <c r="A54" s="79" t="s">
        <v>37</v>
      </c>
      <c r="B54" s="86" t="s">
        <v>22</v>
      </c>
      <c r="C54" s="124"/>
      <c r="D54" s="124"/>
      <c r="E54" s="125">
        <v>355.4</v>
      </c>
      <c r="F54" s="123"/>
      <c r="G54" s="202"/>
      <c r="H54" s="2"/>
    </row>
    <row r="55" spans="1:8" ht="15.75" thickBot="1">
      <c r="A55" s="126"/>
      <c r="B55" s="130" t="s">
        <v>15</v>
      </c>
      <c r="C55" s="127"/>
      <c r="D55" s="131"/>
      <c r="E55" s="180">
        <f>E53+E54</f>
        <v>4798.7</v>
      </c>
      <c r="F55" s="181"/>
      <c r="G55" s="182"/>
      <c r="H55" s="2"/>
    </row>
    <row r="56" spans="1:8" ht="15">
      <c r="A56" s="121"/>
      <c r="B56" s="90"/>
      <c r="C56" s="122"/>
      <c r="D56" s="122"/>
      <c r="E56" s="132"/>
      <c r="F56" s="132"/>
      <c r="G56" s="132"/>
      <c r="H56" s="2"/>
    </row>
    <row r="57" ht="12.75">
      <c r="H57" s="2"/>
    </row>
    <row r="58" spans="1:7" ht="12.75" customHeight="1">
      <c r="A58" s="36"/>
      <c r="B58" s="65" t="s">
        <v>49</v>
      </c>
      <c r="C58" s="65"/>
      <c r="D58" s="65"/>
      <c r="E58" s="36"/>
      <c r="F58" s="36"/>
      <c r="G58" s="36"/>
    </row>
    <row r="59" spans="1:7" ht="12.75" customHeight="1">
      <c r="A59" s="36"/>
      <c r="B59" s="65"/>
      <c r="C59" s="65"/>
      <c r="D59" s="65"/>
      <c r="E59" s="36"/>
      <c r="F59" s="36"/>
      <c r="G59" s="36"/>
    </row>
    <row r="60" spans="1:12" ht="15">
      <c r="A60" s="36"/>
      <c r="B60" s="65"/>
      <c r="C60" s="65"/>
      <c r="D60" s="65"/>
      <c r="E60" s="36"/>
      <c r="F60" s="36"/>
      <c r="G60" s="36"/>
      <c r="L60" t="s">
        <v>59</v>
      </c>
    </row>
    <row r="61" spans="1:7" ht="15">
      <c r="A61" s="36"/>
      <c r="B61" s="65" t="s">
        <v>39</v>
      </c>
      <c r="C61" s="65"/>
      <c r="D61" s="65"/>
      <c r="E61" s="36"/>
      <c r="F61" s="36"/>
      <c r="G61" s="36"/>
    </row>
    <row r="62" ht="12.75">
      <c r="F62" s="1"/>
    </row>
    <row r="64" ht="12.75">
      <c r="F64" s="1"/>
    </row>
  </sheetData>
  <sheetProtection/>
  <mergeCells count="9">
    <mergeCell ref="E55:G55"/>
    <mergeCell ref="G3:G5"/>
    <mergeCell ref="A1:F1"/>
    <mergeCell ref="A3:A5"/>
    <mergeCell ref="B3:B5"/>
    <mergeCell ref="C3:C4"/>
    <mergeCell ref="D3:D4"/>
    <mergeCell ref="E3:F4"/>
    <mergeCell ref="G6:G54"/>
  </mergeCells>
  <printOptions/>
  <pageMargins left="0.2362204724409449" right="0.2362204724409449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M10" sqref="M10"/>
    </sheetView>
  </sheetViews>
  <sheetFormatPr defaultColWidth="9.00390625" defaultRowHeight="12.75"/>
  <cols>
    <col min="1" max="1" width="6.375" style="0" customWidth="1"/>
    <col min="2" max="2" width="45.50390625" style="0" customWidth="1"/>
    <col min="3" max="3" width="10.375" style="0" customWidth="1"/>
    <col min="4" max="4" width="9.875" style="0" customWidth="1"/>
    <col min="5" max="5" width="10.625" style="0" customWidth="1"/>
    <col min="6" max="6" width="9.875" style="0" customWidth="1"/>
    <col min="7" max="7" width="9.125" style="0" customWidth="1"/>
  </cols>
  <sheetData>
    <row r="1" spans="1:6" ht="39.75" customHeight="1" thickBot="1">
      <c r="A1" s="185" t="s">
        <v>30</v>
      </c>
      <c r="B1" s="185"/>
      <c r="C1" s="185"/>
      <c r="D1" s="185"/>
      <c r="E1" s="185"/>
      <c r="F1" s="185"/>
    </row>
    <row r="2" spans="1:7" ht="27.75" customHeight="1" thickTop="1">
      <c r="A2" s="186" t="s">
        <v>0</v>
      </c>
      <c r="B2" s="189" t="s">
        <v>48</v>
      </c>
      <c r="C2" s="192" t="s">
        <v>28</v>
      </c>
      <c r="D2" s="194" t="s">
        <v>29</v>
      </c>
      <c r="E2" s="196" t="s">
        <v>33</v>
      </c>
      <c r="F2" s="197"/>
      <c r="G2" s="183" t="s">
        <v>40</v>
      </c>
    </row>
    <row r="3" spans="1:7" ht="13.5" customHeight="1">
      <c r="A3" s="187"/>
      <c r="B3" s="190"/>
      <c r="C3" s="193"/>
      <c r="D3" s="195"/>
      <c r="E3" s="198"/>
      <c r="F3" s="199"/>
      <c r="G3" s="184"/>
    </row>
    <row r="4" spans="1:7" ht="30" customHeight="1" thickBot="1">
      <c r="A4" s="188"/>
      <c r="B4" s="191"/>
      <c r="C4" s="37">
        <v>19562.5</v>
      </c>
      <c r="D4" s="140">
        <v>2015</v>
      </c>
      <c r="E4" s="15" t="s">
        <v>36</v>
      </c>
      <c r="F4" s="16" t="s">
        <v>1</v>
      </c>
      <c r="G4" s="184"/>
    </row>
    <row r="5" spans="1:8" ht="57.75" customHeight="1" thickBot="1" thickTop="1">
      <c r="A5" s="14"/>
      <c r="B5" s="17"/>
      <c r="C5" s="38" t="s">
        <v>31</v>
      </c>
      <c r="D5" s="38" t="s">
        <v>43</v>
      </c>
      <c r="E5" s="38" t="s">
        <v>32</v>
      </c>
      <c r="F5" s="38" t="s">
        <v>16</v>
      </c>
      <c r="G5" s="200" t="s">
        <v>41</v>
      </c>
      <c r="H5" s="2"/>
    </row>
    <row r="6" spans="1:8" ht="15.75" customHeight="1" thickBot="1" thickTop="1">
      <c r="A6" s="18">
        <v>1</v>
      </c>
      <c r="B6" s="19">
        <v>2</v>
      </c>
      <c r="C6" s="19">
        <v>3</v>
      </c>
      <c r="D6" s="19">
        <v>4</v>
      </c>
      <c r="E6" s="18">
        <v>5</v>
      </c>
      <c r="F6" s="19">
        <v>7</v>
      </c>
      <c r="G6" s="201"/>
      <c r="H6" s="69"/>
    </row>
    <row r="7" spans="1:8" ht="31.5" thickTop="1">
      <c r="A7" s="20" t="s">
        <v>2</v>
      </c>
      <c r="B7" s="3" t="s">
        <v>3</v>
      </c>
      <c r="C7" s="21">
        <f>C22*H7%</f>
        <v>579</v>
      </c>
      <c r="D7" s="21">
        <f>C7*H23</f>
        <v>597.0839312631896</v>
      </c>
      <c r="E7" s="22">
        <v>374.4</v>
      </c>
      <c r="F7" s="64">
        <v>3.86</v>
      </c>
      <c r="G7" s="201"/>
      <c r="H7" s="2">
        <f>F7/F22*100</f>
        <v>11.637021404883932</v>
      </c>
    </row>
    <row r="8" spans="1:9" ht="15">
      <c r="A8" s="23" t="s">
        <v>7</v>
      </c>
      <c r="B8" s="3" t="s">
        <v>8</v>
      </c>
      <c r="C8" s="21">
        <f>C22*H8%</f>
        <v>280.5</v>
      </c>
      <c r="D8" s="21">
        <f>C8*H23</f>
        <v>289.2608682544468</v>
      </c>
      <c r="E8" s="22">
        <v>248.1</v>
      </c>
      <c r="F8" s="44">
        <v>1.87</v>
      </c>
      <c r="G8" s="201"/>
      <c r="H8" s="2">
        <f>F8/F22*100</f>
        <v>5.637624359360868</v>
      </c>
      <c r="I8" s="1"/>
    </row>
    <row r="9" spans="1:8" ht="15">
      <c r="A9" s="20" t="s">
        <v>9</v>
      </c>
      <c r="B9" s="5" t="s">
        <v>10</v>
      </c>
      <c r="C9" s="21">
        <f>C22*H9%</f>
        <v>709.5</v>
      </c>
      <c r="D9" s="21">
        <f>C9*H23</f>
        <v>731.659843231836</v>
      </c>
      <c r="E9" s="22">
        <v>591.1</v>
      </c>
      <c r="F9" s="49">
        <v>4.73</v>
      </c>
      <c r="G9" s="201"/>
      <c r="H9" s="2">
        <f>F9/F22*100</f>
        <v>14.259873379559842</v>
      </c>
    </row>
    <row r="10" spans="1:8" ht="62.25">
      <c r="A10" s="20" t="s">
        <v>18</v>
      </c>
      <c r="B10" s="3" t="s">
        <v>12</v>
      </c>
      <c r="C10" s="21">
        <f>C22*H10%</f>
        <v>646.4999999999999</v>
      </c>
      <c r="D10" s="21">
        <f>C10*H23</f>
        <v>666.6921615917997</v>
      </c>
      <c r="E10" s="22">
        <v>542</v>
      </c>
      <c r="F10" s="49">
        <v>4.31</v>
      </c>
      <c r="G10" s="201"/>
      <c r="H10" s="2">
        <f>F10/F22*100</f>
        <v>12.99366897799216</v>
      </c>
    </row>
    <row r="11" spans="1:8" ht="15">
      <c r="A11" s="66">
        <v>5</v>
      </c>
      <c r="B11" s="5" t="s">
        <v>44</v>
      </c>
      <c r="C11" s="40">
        <f>C22*H11%</f>
        <v>14.999999999999998</v>
      </c>
      <c r="D11" s="40">
        <f>C11*H23</f>
        <v>15.46849562858004</v>
      </c>
      <c r="E11" s="70">
        <v>5.8</v>
      </c>
      <c r="F11" s="67">
        <v>0.1</v>
      </c>
      <c r="G11" s="201"/>
      <c r="H11" s="2">
        <f>F11/F22*100</f>
        <v>0.3014772384684956</v>
      </c>
    </row>
    <row r="12" spans="1:8" ht="15">
      <c r="A12" s="66">
        <v>6</v>
      </c>
      <c r="B12" s="5" t="s">
        <v>45</v>
      </c>
      <c r="C12" s="40">
        <f>C22*H12%</f>
        <v>7.499999999999999</v>
      </c>
      <c r="D12" s="40">
        <f>C12*H23</f>
        <v>7.73424781429002</v>
      </c>
      <c r="E12" s="41">
        <v>0</v>
      </c>
      <c r="F12" s="67">
        <v>0.05</v>
      </c>
      <c r="G12" s="201"/>
      <c r="H12" s="2">
        <f>F12/F22*100</f>
        <v>0.1507386192342478</v>
      </c>
    </row>
    <row r="13" spans="1:8" ht="15">
      <c r="A13" s="66">
        <v>7</v>
      </c>
      <c r="B13" s="5" t="s">
        <v>46</v>
      </c>
      <c r="C13" s="40">
        <f>C22*H13%</f>
        <v>24</v>
      </c>
      <c r="D13" s="40">
        <f>C13*H23</f>
        <v>24.749593005728066</v>
      </c>
      <c r="E13" s="22">
        <v>18.6</v>
      </c>
      <c r="F13" s="67">
        <v>0.16</v>
      </c>
      <c r="G13" s="201"/>
      <c r="H13" s="2">
        <f>F13/F22*100</f>
        <v>0.482363581549593</v>
      </c>
    </row>
    <row r="14" spans="1:8" ht="15">
      <c r="A14" s="20" t="s">
        <v>19</v>
      </c>
      <c r="B14" s="12" t="s">
        <v>14</v>
      </c>
      <c r="C14" s="24">
        <f>C22*H14%</f>
        <v>499.49999999999994</v>
      </c>
      <c r="D14" s="24">
        <f>C14*H23</f>
        <v>515.1009044317153</v>
      </c>
      <c r="E14" s="25">
        <v>412.7</v>
      </c>
      <c r="F14" s="49">
        <v>3.33</v>
      </c>
      <c r="G14" s="201"/>
      <c r="H14" s="2">
        <f>F14/F22*100</f>
        <v>10.039192041000904</v>
      </c>
    </row>
    <row r="15" spans="1:8" ht="15">
      <c r="A15" s="26" t="s">
        <v>20</v>
      </c>
      <c r="B15" s="55" t="s">
        <v>24</v>
      </c>
      <c r="C15" s="24">
        <f>C22*H15%</f>
        <v>582</v>
      </c>
      <c r="D15" s="24">
        <f>C15*H23</f>
        <v>600.1776303889056</v>
      </c>
      <c r="E15" s="25">
        <v>506.3</v>
      </c>
      <c r="F15" s="49">
        <v>3.88</v>
      </c>
      <c r="G15" s="201"/>
      <c r="H15" s="2">
        <f>F15/F22*100</f>
        <v>11.69731685257763</v>
      </c>
    </row>
    <row r="16" spans="1:8" ht="31.5" thickBot="1">
      <c r="A16" s="27"/>
      <c r="B16" s="7" t="s">
        <v>15</v>
      </c>
      <c r="C16" s="28"/>
      <c r="D16" s="28"/>
      <c r="E16" s="29"/>
      <c r="F16" s="39">
        <f>SUM(F7:F15)</f>
        <v>22.29</v>
      </c>
      <c r="G16" s="201"/>
      <c r="H16" s="2"/>
    </row>
    <row r="17" spans="1:8" ht="15.75" thickBot="1" thickTop="1">
      <c r="A17" s="56">
        <v>10</v>
      </c>
      <c r="B17" s="13" t="s">
        <v>42</v>
      </c>
      <c r="C17" s="30">
        <f>C22*H17%</f>
        <v>531.0000000000001</v>
      </c>
      <c r="D17" s="30">
        <f>C17*H23</f>
        <v>547.5847452517336</v>
      </c>
      <c r="E17" s="68">
        <v>355.3</v>
      </c>
      <c r="F17" s="50">
        <v>3.54</v>
      </c>
      <c r="G17" s="201"/>
      <c r="H17" s="2">
        <f>F17/F22*100</f>
        <v>10.672294241784746</v>
      </c>
    </row>
    <row r="18" spans="1:8" ht="16.5" thickBot="1" thickTop="1">
      <c r="A18" s="57">
        <v>11</v>
      </c>
      <c r="B18" s="63" t="s">
        <v>21</v>
      </c>
      <c r="C18" s="62">
        <f>C22*H18%</f>
        <v>1100.9999999999998</v>
      </c>
      <c r="D18" s="62">
        <f>C18*H23</f>
        <v>1135.3875791377748</v>
      </c>
      <c r="E18" s="61">
        <f>E20+E21</f>
        <v>847.4000000000001</v>
      </c>
      <c r="F18" s="51">
        <v>7.34</v>
      </c>
      <c r="G18" s="201"/>
      <c r="H18" s="2">
        <f>F18/F22*100</f>
        <v>22.128429303587577</v>
      </c>
    </row>
    <row r="19" spans="1:7" ht="14.25" thickTop="1">
      <c r="A19" s="58"/>
      <c r="B19" s="11" t="s">
        <v>4</v>
      </c>
      <c r="C19" s="31"/>
      <c r="D19" s="31"/>
      <c r="E19" s="32"/>
      <c r="F19" s="52"/>
      <c r="G19" s="201"/>
    </row>
    <row r="20" spans="1:7" ht="13.5">
      <c r="A20" s="58"/>
      <c r="B20" s="8" t="s">
        <v>34</v>
      </c>
      <c r="C20" s="33"/>
      <c r="D20" s="33"/>
      <c r="E20" s="71">
        <v>786.7</v>
      </c>
      <c r="F20" s="53"/>
      <c r="G20" s="201"/>
    </row>
    <row r="21" spans="1:7" ht="14.25" thickBot="1">
      <c r="A21" s="59"/>
      <c r="B21" s="9" t="s">
        <v>35</v>
      </c>
      <c r="C21" s="34"/>
      <c r="D21" s="34"/>
      <c r="E21" s="72">
        <v>60.7</v>
      </c>
      <c r="F21" s="54"/>
      <c r="G21" s="201"/>
    </row>
    <row r="22" spans="1:7" ht="13.5" thickBot="1">
      <c r="A22" s="60"/>
      <c r="B22" s="35" t="s">
        <v>23</v>
      </c>
      <c r="C22" s="74">
        <v>4975.5</v>
      </c>
      <c r="D22" s="74">
        <v>5130.9</v>
      </c>
      <c r="E22" s="73">
        <v>3901.7</v>
      </c>
      <c r="F22" s="77">
        <f>F16+F17+F18</f>
        <v>33.17</v>
      </c>
      <c r="G22" s="202"/>
    </row>
    <row r="23" spans="1:8" ht="15">
      <c r="A23" s="26" t="s">
        <v>37</v>
      </c>
      <c r="B23" s="4" t="s">
        <v>22</v>
      </c>
      <c r="C23" s="21"/>
      <c r="D23" s="21"/>
      <c r="E23" s="75">
        <v>312.9</v>
      </c>
      <c r="F23" s="76"/>
      <c r="G23" s="36"/>
      <c r="H23" s="2">
        <f>D22/C22</f>
        <v>1.0312330419053362</v>
      </c>
    </row>
    <row r="24" ht="12.75">
      <c r="H24" s="2"/>
    </row>
    <row r="25" spans="1:7" ht="15">
      <c r="A25" s="36"/>
      <c r="B25" s="65" t="s">
        <v>38</v>
      </c>
      <c r="C25" s="65"/>
      <c r="D25" s="65"/>
      <c r="E25" s="36"/>
      <c r="F25" s="36"/>
      <c r="G25" s="36"/>
    </row>
    <row r="26" spans="1:7" ht="15">
      <c r="A26" s="36"/>
      <c r="B26" s="65"/>
      <c r="C26" s="65"/>
      <c r="D26" s="65"/>
      <c r="E26" s="36"/>
      <c r="F26" s="36"/>
      <c r="G26" s="36"/>
    </row>
    <row r="27" spans="1:7" ht="15">
      <c r="A27" s="36"/>
      <c r="B27" s="65" t="s">
        <v>39</v>
      </c>
      <c r="C27" s="65"/>
      <c r="D27" s="65"/>
      <c r="E27" s="36"/>
      <c r="F27" s="36"/>
      <c r="G27" s="36"/>
    </row>
    <row r="28" ht="12.75">
      <c r="F28" s="1"/>
    </row>
  </sheetData>
  <sheetProtection/>
  <mergeCells count="8">
    <mergeCell ref="G5:G22"/>
    <mergeCell ref="C2:C3"/>
    <mergeCell ref="D2:D3"/>
    <mergeCell ref="E2:F3"/>
    <mergeCell ref="G2:G4"/>
    <mergeCell ref="A1:F1"/>
    <mergeCell ref="A2:A4"/>
    <mergeCell ref="B2:B4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55">
      <selection activeCell="K66" sqref="K66"/>
    </sheetView>
  </sheetViews>
  <sheetFormatPr defaultColWidth="9.00390625" defaultRowHeight="12.75"/>
  <cols>
    <col min="1" max="1" width="5.50390625" style="0" customWidth="1"/>
    <col min="2" max="2" width="51.375" style="0" customWidth="1"/>
    <col min="4" max="4" width="9.625" style="0" customWidth="1"/>
    <col min="7" max="7" width="9.625" style="0" customWidth="1"/>
    <col min="9" max="9" width="13.00390625" style="0" customWidth="1"/>
    <col min="10" max="10" width="9.125" style="0" customWidth="1"/>
  </cols>
  <sheetData>
    <row r="1" spans="1:5" ht="41.25" customHeight="1">
      <c r="A1" s="185" t="s">
        <v>99</v>
      </c>
      <c r="B1" s="185"/>
      <c r="C1" s="185"/>
      <c r="D1" s="185"/>
      <c r="E1" s="185"/>
    </row>
    <row r="2" spans="1:5" ht="15.75" thickBot="1">
      <c r="A2" s="78"/>
      <c r="B2" s="78"/>
      <c r="C2" s="78"/>
      <c r="D2" s="78"/>
      <c r="E2" s="78"/>
    </row>
    <row r="3" spans="1:6" ht="13.5" customHeight="1" thickTop="1">
      <c r="A3" s="186" t="s">
        <v>0</v>
      </c>
      <c r="B3" s="189" t="s">
        <v>48</v>
      </c>
      <c r="C3" s="194" t="s">
        <v>29</v>
      </c>
      <c r="D3" s="196" t="s">
        <v>33</v>
      </c>
      <c r="E3" s="197"/>
      <c r="F3" s="183" t="s">
        <v>40</v>
      </c>
    </row>
    <row r="4" spans="1:6" ht="18" customHeight="1">
      <c r="A4" s="187"/>
      <c r="B4" s="190"/>
      <c r="C4" s="195"/>
      <c r="D4" s="198"/>
      <c r="E4" s="199"/>
      <c r="F4" s="184"/>
    </row>
    <row r="5" spans="1:7" ht="13.5" thickBot="1">
      <c r="A5" s="188"/>
      <c r="B5" s="191"/>
      <c r="C5" s="37">
        <v>2021</v>
      </c>
      <c r="D5" s="15" t="s">
        <v>36</v>
      </c>
      <c r="E5" s="16" t="s">
        <v>1</v>
      </c>
      <c r="F5" s="184"/>
      <c r="G5" s="88">
        <v>0.224</v>
      </c>
    </row>
    <row r="6" spans="1:10" ht="40.5" thickBot="1" thickTop="1">
      <c r="A6" s="14"/>
      <c r="B6" s="17" t="s">
        <v>89</v>
      </c>
      <c r="C6" s="38" t="s">
        <v>43</v>
      </c>
      <c r="D6" s="38" t="s">
        <v>32</v>
      </c>
      <c r="E6" s="38" t="s">
        <v>16</v>
      </c>
      <c r="F6" s="200" t="s">
        <v>41</v>
      </c>
      <c r="G6" s="2"/>
      <c r="H6" s="164"/>
      <c r="I6" s="164"/>
      <c r="J6" s="164"/>
    </row>
    <row r="7" spans="1:10" ht="14.25" thickBot="1" thickTop="1">
      <c r="A7" s="18">
        <v>1</v>
      </c>
      <c r="B7" s="19">
        <v>2</v>
      </c>
      <c r="C7" s="19">
        <v>4</v>
      </c>
      <c r="D7" s="18">
        <v>5</v>
      </c>
      <c r="E7" s="19">
        <v>7</v>
      </c>
      <c r="F7" s="201"/>
      <c r="G7" s="69"/>
      <c r="H7" s="164"/>
      <c r="I7" s="164"/>
      <c r="J7" s="164"/>
    </row>
    <row r="8" spans="1:10" ht="14.25" thickBot="1" thickTop="1">
      <c r="A8" s="135"/>
      <c r="B8" s="137" t="s">
        <v>100</v>
      </c>
      <c r="C8" s="138">
        <v>1303.4</v>
      </c>
      <c r="D8" s="18"/>
      <c r="E8" s="136"/>
      <c r="F8" s="201"/>
      <c r="G8" s="69"/>
      <c r="H8" s="164"/>
      <c r="I8" s="164"/>
      <c r="J8" s="164"/>
    </row>
    <row r="9" spans="1:10" ht="14.25" thickBot="1" thickTop="1">
      <c r="A9" s="135"/>
      <c r="B9" s="137" t="s">
        <v>62</v>
      </c>
      <c r="C9" s="159">
        <v>5607.7</v>
      </c>
      <c r="D9" s="18"/>
      <c r="E9" s="136"/>
      <c r="F9" s="201"/>
      <c r="G9" s="69"/>
      <c r="H9" s="164"/>
      <c r="I9" s="164"/>
      <c r="J9" s="164"/>
    </row>
    <row r="10" spans="1:10" ht="14.25" thickBot="1" thickTop="1">
      <c r="A10" s="135"/>
      <c r="B10" s="137" t="s">
        <v>63</v>
      </c>
      <c r="C10" s="159">
        <v>5557.6</v>
      </c>
      <c r="D10" s="18"/>
      <c r="E10" s="136"/>
      <c r="F10" s="201"/>
      <c r="G10" s="69"/>
      <c r="H10" s="164"/>
      <c r="I10" s="164"/>
      <c r="J10" s="164"/>
    </row>
    <row r="11" spans="1:10" ht="14.25" thickBot="1" thickTop="1">
      <c r="A11" s="135"/>
      <c r="B11" s="137" t="s">
        <v>101</v>
      </c>
      <c r="C11" s="138">
        <v>1353.5</v>
      </c>
      <c r="D11" s="18"/>
      <c r="E11" s="136"/>
      <c r="F11" s="201"/>
      <c r="G11" s="69"/>
      <c r="H11" s="164"/>
      <c r="I11" s="164"/>
      <c r="J11" s="164"/>
    </row>
    <row r="12" spans="1:10" ht="39.75" customHeight="1" thickTop="1">
      <c r="A12" s="20"/>
      <c r="B12" s="3" t="s">
        <v>3</v>
      </c>
      <c r="C12" s="21"/>
      <c r="D12" s="22">
        <f>D14+D15+D16+D17</f>
        <v>387.65840000000003</v>
      </c>
      <c r="E12" s="128">
        <v>2.31</v>
      </c>
      <c r="F12" s="201"/>
      <c r="G12" s="2"/>
      <c r="H12" s="164"/>
      <c r="I12" s="164"/>
      <c r="J12" s="164"/>
    </row>
    <row r="13" spans="1:10" ht="12.75">
      <c r="A13" s="23"/>
      <c r="B13" s="10" t="s">
        <v>4</v>
      </c>
      <c r="C13" s="40"/>
      <c r="D13" s="41"/>
      <c r="E13" s="42"/>
      <c r="F13" s="201"/>
      <c r="G13" s="2"/>
      <c r="H13" s="164"/>
      <c r="I13" s="164"/>
      <c r="J13" s="164"/>
    </row>
    <row r="14" spans="1:10" ht="15">
      <c r="A14" s="23"/>
      <c r="B14" s="4" t="s">
        <v>27</v>
      </c>
      <c r="C14" s="40"/>
      <c r="D14" s="170">
        <v>264.1</v>
      </c>
      <c r="E14" s="42"/>
      <c r="F14" s="201"/>
      <c r="G14" s="2"/>
      <c r="H14" s="164"/>
      <c r="I14" s="164"/>
      <c r="J14" s="164"/>
    </row>
    <row r="15" spans="1:10" ht="15">
      <c r="A15" s="23"/>
      <c r="B15" s="4" t="s">
        <v>97</v>
      </c>
      <c r="C15" s="40"/>
      <c r="D15" s="170">
        <f>D14*G5</f>
        <v>59.15840000000001</v>
      </c>
      <c r="E15" s="42"/>
      <c r="F15" s="201"/>
      <c r="G15" s="2"/>
      <c r="H15" s="164"/>
      <c r="I15" s="164"/>
      <c r="J15" s="164"/>
    </row>
    <row r="16" spans="1:10" ht="15">
      <c r="A16" s="23"/>
      <c r="B16" s="4" t="s">
        <v>76</v>
      </c>
      <c r="C16" s="40"/>
      <c r="D16" s="170">
        <v>64.4</v>
      </c>
      <c r="E16" s="43"/>
      <c r="F16" s="201"/>
      <c r="G16" s="2">
        <f>24170.24+9671.2+30566.69</f>
        <v>64408.130000000005</v>
      </c>
      <c r="H16" s="164"/>
      <c r="I16" s="164"/>
      <c r="J16" s="164"/>
    </row>
    <row r="17" spans="1:10" ht="15">
      <c r="A17" s="23"/>
      <c r="B17" s="4" t="s">
        <v>17</v>
      </c>
      <c r="C17" s="40"/>
      <c r="D17" s="170">
        <v>0</v>
      </c>
      <c r="E17" s="42"/>
      <c r="F17" s="201"/>
      <c r="G17" s="2"/>
      <c r="H17" s="164"/>
      <c r="I17" s="164"/>
      <c r="J17" s="164"/>
    </row>
    <row r="18" spans="1:10" ht="21" customHeight="1">
      <c r="A18" s="23"/>
      <c r="B18" s="3" t="s">
        <v>8</v>
      </c>
      <c r="C18" s="21"/>
      <c r="D18" s="170">
        <f>D20+D21+D22</f>
        <v>693.3168000000001</v>
      </c>
      <c r="E18" s="44">
        <v>4.59</v>
      </c>
      <c r="F18" s="201"/>
      <c r="G18" s="2"/>
      <c r="H18" s="164"/>
      <c r="I18" s="164"/>
      <c r="J18" s="164"/>
    </row>
    <row r="19" spans="1:10" ht="12.75">
      <c r="A19" s="23"/>
      <c r="B19" s="10" t="s">
        <v>4</v>
      </c>
      <c r="C19" s="40"/>
      <c r="D19" s="175"/>
      <c r="E19" s="42"/>
      <c r="F19" s="201"/>
      <c r="G19" s="2"/>
      <c r="H19" s="164"/>
      <c r="I19" s="164"/>
      <c r="J19" s="164"/>
    </row>
    <row r="20" spans="1:10" ht="15">
      <c r="A20" s="23"/>
      <c r="B20" s="4" t="s">
        <v>26</v>
      </c>
      <c r="C20" s="45"/>
      <c r="D20" s="176">
        <v>528.2</v>
      </c>
      <c r="E20" s="42"/>
      <c r="F20" s="201"/>
      <c r="G20" s="2"/>
      <c r="H20" s="164"/>
      <c r="I20" s="164"/>
      <c r="J20" s="164"/>
    </row>
    <row r="21" spans="1:10" ht="15">
      <c r="A21" s="23"/>
      <c r="B21" s="4" t="s">
        <v>98</v>
      </c>
      <c r="C21" s="45"/>
      <c r="D21" s="176">
        <f>D20*G5</f>
        <v>118.31680000000001</v>
      </c>
      <c r="E21" s="42"/>
      <c r="F21" s="201"/>
      <c r="G21" s="2"/>
      <c r="H21" s="164"/>
      <c r="I21" s="164"/>
      <c r="J21" s="164"/>
    </row>
    <row r="22" spans="1:10" ht="15">
      <c r="A22" s="23"/>
      <c r="B22" s="4" t="s">
        <v>55</v>
      </c>
      <c r="C22" s="40"/>
      <c r="D22" s="170">
        <v>46.8</v>
      </c>
      <c r="E22" s="43"/>
      <c r="F22" s="201"/>
      <c r="G22" s="2"/>
      <c r="H22" s="164"/>
      <c r="I22" s="164"/>
      <c r="J22" s="164"/>
    </row>
    <row r="23" spans="1:14" ht="15">
      <c r="A23" s="20"/>
      <c r="B23" s="5" t="s">
        <v>10</v>
      </c>
      <c r="C23" s="21"/>
      <c r="D23" s="170">
        <f>D27+D26+D25</f>
        <v>598.832</v>
      </c>
      <c r="E23" s="49"/>
      <c r="F23" s="201"/>
      <c r="G23" s="2"/>
      <c r="H23" s="164"/>
      <c r="I23" s="164"/>
      <c r="J23" s="164"/>
      <c r="K23" s="164"/>
      <c r="L23" s="164"/>
      <c r="M23" s="164"/>
      <c r="N23" s="164"/>
    </row>
    <row r="24" spans="1:14" ht="12.75">
      <c r="A24" s="23"/>
      <c r="B24" s="10" t="s">
        <v>4</v>
      </c>
      <c r="C24" s="40"/>
      <c r="D24" s="175"/>
      <c r="E24" s="43"/>
      <c r="F24" s="201"/>
      <c r="G24" s="2"/>
      <c r="H24" s="172"/>
      <c r="I24" s="164"/>
      <c r="J24" s="164"/>
      <c r="K24" s="164"/>
      <c r="L24" s="164"/>
      <c r="M24" s="164"/>
      <c r="N24" s="164"/>
    </row>
    <row r="25" spans="1:14" ht="15">
      <c r="A25" s="23"/>
      <c r="B25" s="4" t="s">
        <v>25</v>
      </c>
      <c r="C25" s="40"/>
      <c r="D25" s="177">
        <v>230.5</v>
      </c>
      <c r="E25" s="43"/>
      <c r="F25" s="201"/>
      <c r="G25" s="2">
        <f>153470.17+50990.12+26363</f>
        <v>230823.29</v>
      </c>
      <c r="H25" s="172"/>
      <c r="I25" s="164"/>
      <c r="J25" s="164"/>
      <c r="K25" s="164"/>
      <c r="L25" s="164"/>
      <c r="M25" s="164"/>
      <c r="N25" s="164"/>
    </row>
    <row r="26" spans="1:14" ht="15">
      <c r="A26" s="23"/>
      <c r="B26" s="4" t="s">
        <v>98</v>
      </c>
      <c r="C26" s="40"/>
      <c r="D26" s="177">
        <f>D25*G5</f>
        <v>51.632</v>
      </c>
      <c r="E26" s="43"/>
      <c r="F26" s="201"/>
      <c r="G26" s="2"/>
      <c r="H26" s="172"/>
      <c r="I26" s="164"/>
      <c r="J26" s="164"/>
      <c r="K26" s="164"/>
      <c r="L26" s="164"/>
      <c r="M26" s="164"/>
      <c r="N26" s="164"/>
    </row>
    <row r="27" spans="1:14" ht="15">
      <c r="A27" s="23"/>
      <c r="B27" s="4" t="s">
        <v>11</v>
      </c>
      <c r="C27" s="40"/>
      <c r="D27" s="170">
        <v>316.7</v>
      </c>
      <c r="E27" s="43"/>
      <c r="F27" s="201"/>
      <c r="G27" s="2">
        <v>316.7</v>
      </c>
      <c r="H27" s="172"/>
      <c r="I27" s="164"/>
      <c r="J27" s="164"/>
      <c r="K27" s="164"/>
      <c r="L27" s="164"/>
      <c r="M27" s="164"/>
      <c r="N27" s="164"/>
    </row>
    <row r="28" spans="1:14" ht="15">
      <c r="A28" s="23"/>
      <c r="B28" s="5" t="s">
        <v>82</v>
      </c>
      <c r="C28" s="40"/>
      <c r="D28" s="170">
        <v>508.5</v>
      </c>
      <c r="E28" s="67">
        <v>2.77</v>
      </c>
      <c r="F28" s="201"/>
      <c r="G28" s="2">
        <f>266310+242195</f>
        <v>508505</v>
      </c>
      <c r="H28" s="164"/>
      <c r="I28" s="164"/>
      <c r="J28" s="164"/>
      <c r="K28" s="164"/>
      <c r="L28" s="164"/>
      <c r="M28" s="164"/>
      <c r="N28" s="164"/>
    </row>
    <row r="29" spans="1:14" ht="15">
      <c r="A29" s="23"/>
      <c r="B29" s="4" t="s">
        <v>84</v>
      </c>
      <c r="C29" s="40"/>
      <c r="D29" s="170">
        <v>363.7</v>
      </c>
      <c r="E29" s="146"/>
      <c r="F29" s="201"/>
      <c r="G29" s="2"/>
      <c r="H29" s="164"/>
      <c r="I29" s="164"/>
      <c r="J29" s="164"/>
      <c r="K29" s="164"/>
      <c r="L29" s="164"/>
      <c r="M29" s="164"/>
      <c r="N29" s="164"/>
    </row>
    <row r="30" spans="1:14" ht="51.75" customHeight="1">
      <c r="A30" s="20"/>
      <c r="B30" s="3" t="s">
        <v>12</v>
      </c>
      <c r="C30" s="21"/>
      <c r="D30" s="170">
        <f>D32+D33+D34+D35+D36+D37+D38</f>
        <v>343.74559999999997</v>
      </c>
      <c r="E30" s="49">
        <v>5.54</v>
      </c>
      <c r="F30" s="201"/>
      <c r="G30" s="2"/>
      <c r="H30" s="165"/>
      <c r="I30" s="164"/>
      <c r="J30" s="164"/>
      <c r="K30" s="164"/>
      <c r="L30" s="164"/>
      <c r="M30" s="164"/>
      <c r="N30" s="164"/>
    </row>
    <row r="31" spans="1:14" ht="12.75">
      <c r="A31" s="23"/>
      <c r="B31" s="10" t="s">
        <v>4</v>
      </c>
      <c r="C31" s="40"/>
      <c r="D31" s="175"/>
      <c r="E31" s="42"/>
      <c r="F31" s="201"/>
      <c r="G31" s="2"/>
      <c r="H31" s="164"/>
      <c r="I31" s="164"/>
      <c r="J31" s="165"/>
      <c r="K31" s="164"/>
      <c r="L31" s="164"/>
      <c r="M31" s="164"/>
      <c r="N31" s="164"/>
    </row>
    <row r="32" spans="1:14" ht="15.75" customHeight="1">
      <c r="A32" s="23"/>
      <c r="B32" s="6" t="s">
        <v>25</v>
      </c>
      <c r="C32" s="45"/>
      <c r="D32" s="176">
        <v>119.4</v>
      </c>
      <c r="E32" s="42"/>
      <c r="F32" s="201"/>
      <c r="G32" s="2">
        <f>94326+25051</f>
        <v>119377</v>
      </c>
      <c r="H32" s="164"/>
      <c r="I32" s="164"/>
      <c r="J32" s="164"/>
      <c r="K32" s="164"/>
      <c r="L32" s="164"/>
      <c r="M32" s="164"/>
      <c r="N32" s="164"/>
    </row>
    <row r="33" spans="1:14" ht="15">
      <c r="A33" s="23"/>
      <c r="B33" s="4" t="s">
        <v>97</v>
      </c>
      <c r="C33" s="45"/>
      <c r="D33" s="176">
        <f>D32*G5</f>
        <v>26.745600000000003</v>
      </c>
      <c r="E33" s="42"/>
      <c r="F33" s="201"/>
      <c r="G33" s="2"/>
      <c r="H33" s="164"/>
      <c r="I33" s="164"/>
      <c r="J33" s="164"/>
      <c r="K33" s="164"/>
      <c r="L33" s="164"/>
      <c r="M33" s="164"/>
      <c r="N33" s="164"/>
    </row>
    <row r="34" spans="1:14" ht="15">
      <c r="A34" s="23"/>
      <c r="B34" s="4" t="s">
        <v>83</v>
      </c>
      <c r="C34" s="40"/>
      <c r="D34" s="170">
        <v>57.1</v>
      </c>
      <c r="E34" s="43"/>
      <c r="F34" s="201"/>
      <c r="G34" s="2"/>
      <c r="H34" s="164"/>
      <c r="I34" s="164"/>
      <c r="J34" s="164"/>
      <c r="K34" s="164"/>
      <c r="L34" s="164"/>
      <c r="M34" s="164"/>
      <c r="N34" s="164"/>
    </row>
    <row r="35" spans="1:14" ht="15">
      <c r="A35" s="23"/>
      <c r="B35" s="4" t="s">
        <v>78</v>
      </c>
      <c r="C35" s="40"/>
      <c r="D35" s="170">
        <v>53.5</v>
      </c>
      <c r="E35" s="67">
        <v>1.6</v>
      </c>
      <c r="F35" s="201"/>
      <c r="G35" s="2"/>
      <c r="H35" s="164"/>
      <c r="I35" s="164"/>
      <c r="J35" s="164"/>
      <c r="K35" s="164"/>
      <c r="L35" s="164"/>
      <c r="M35" s="164"/>
      <c r="N35" s="164"/>
    </row>
    <row r="36" spans="1:14" ht="15">
      <c r="A36" s="66"/>
      <c r="B36" s="4" t="s">
        <v>77</v>
      </c>
      <c r="C36" s="40"/>
      <c r="D36" s="170">
        <v>5.8</v>
      </c>
      <c r="E36" s="67">
        <v>0.1</v>
      </c>
      <c r="F36" s="201"/>
      <c r="G36" s="2"/>
      <c r="H36" s="164"/>
      <c r="I36" s="164"/>
      <c r="J36" s="164"/>
      <c r="K36" s="164"/>
      <c r="L36" s="164"/>
      <c r="M36" s="164"/>
      <c r="N36" s="164"/>
    </row>
    <row r="37" spans="1:10" ht="15">
      <c r="A37" s="66"/>
      <c r="B37" s="4" t="s">
        <v>91</v>
      </c>
      <c r="C37" s="40"/>
      <c r="D37" s="170">
        <v>21.2</v>
      </c>
      <c r="E37" s="67"/>
      <c r="F37" s="201"/>
      <c r="G37" s="2"/>
      <c r="H37" s="164"/>
      <c r="I37" s="164"/>
      <c r="J37" s="164"/>
    </row>
    <row r="38" spans="1:10" ht="15">
      <c r="A38" s="66"/>
      <c r="B38" s="4" t="s">
        <v>72</v>
      </c>
      <c r="C38" s="40"/>
      <c r="D38" s="170">
        <v>60</v>
      </c>
      <c r="E38" s="67">
        <v>1.14</v>
      </c>
      <c r="F38" s="201"/>
      <c r="G38" s="2"/>
      <c r="H38" s="165"/>
      <c r="I38" s="164"/>
      <c r="J38" s="164"/>
    </row>
    <row r="39" spans="1:10" ht="15">
      <c r="A39" s="66"/>
      <c r="B39" s="5" t="s">
        <v>81</v>
      </c>
      <c r="C39" s="40"/>
      <c r="D39" s="170"/>
      <c r="E39" s="67">
        <v>1.06</v>
      </c>
      <c r="F39" s="201"/>
      <c r="G39" s="2"/>
      <c r="H39" s="164"/>
      <c r="I39" s="164"/>
      <c r="J39" s="164"/>
    </row>
    <row r="40" spans="1:10" ht="12.75">
      <c r="A40" s="66"/>
      <c r="B40" s="10" t="s">
        <v>4</v>
      </c>
      <c r="C40" s="40"/>
      <c r="D40" s="170"/>
      <c r="E40" s="67"/>
      <c r="F40" s="201"/>
      <c r="G40" s="2"/>
      <c r="H40" s="164"/>
      <c r="I40" s="164"/>
      <c r="J40" s="164"/>
    </row>
    <row r="41" spans="1:10" ht="15">
      <c r="A41" s="66"/>
      <c r="B41" s="6" t="s">
        <v>25</v>
      </c>
      <c r="C41" s="40"/>
      <c r="D41" s="170">
        <v>36.9</v>
      </c>
      <c r="E41" s="67"/>
      <c r="F41" s="201"/>
      <c r="G41" s="2"/>
      <c r="H41" s="164"/>
      <c r="I41" s="164"/>
      <c r="J41" s="164"/>
    </row>
    <row r="42" spans="1:10" ht="15">
      <c r="A42" s="66"/>
      <c r="B42" s="4" t="s">
        <v>98</v>
      </c>
      <c r="C42" s="40"/>
      <c r="D42" s="170">
        <f>D41*G5</f>
        <v>8.2656</v>
      </c>
      <c r="E42" s="67"/>
      <c r="F42" s="201"/>
      <c r="G42" s="2"/>
      <c r="H42" s="164"/>
      <c r="I42" s="164"/>
      <c r="J42" s="164"/>
    </row>
    <row r="43" spans="1:10" ht="15">
      <c r="A43" s="162"/>
      <c r="B43" s="163" t="s">
        <v>71</v>
      </c>
      <c r="C43" s="85"/>
      <c r="D43" s="169">
        <f>D45+D46+D47</f>
        <v>172.4304</v>
      </c>
      <c r="E43" s="49">
        <v>2.65</v>
      </c>
      <c r="F43" s="201"/>
      <c r="G43" s="2"/>
      <c r="H43" s="164"/>
      <c r="I43" s="164"/>
      <c r="J43" s="164"/>
    </row>
    <row r="44" spans="1:10" ht="12.75">
      <c r="A44" s="79"/>
      <c r="B44" s="10" t="s">
        <v>4</v>
      </c>
      <c r="C44" s="80"/>
      <c r="D44" s="167"/>
      <c r="E44" s="82"/>
      <c r="F44" s="201"/>
      <c r="G44" s="2"/>
      <c r="H44" s="164"/>
      <c r="I44" s="164"/>
      <c r="J44" s="164"/>
    </row>
    <row r="45" spans="1:10" ht="15.75" customHeight="1">
      <c r="A45" s="20"/>
      <c r="B45" s="115" t="s">
        <v>25</v>
      </c>
      <c r="C45" s="85"/>
      <c r="D45" s="169">
        <v>104.6</v>
      </c>
      <c r="E45" s="84"/>
      <c r="F45" s="201"/>
      <c r="G45" s="2"/>
      <c r="H45" s="164"/>
      <c r="I45" s="164"/>
      <c r="J45" s="164"/>
    </row>
    <row r="46" spans="1:10" ht="15">
      <c r="A46" s="144"/>
      <c r="B46" s="145" t="s">
        <v>97</v>
      </c>
      <c r="C46" s="85"/>
      <c r="D46" s="169">
        <f>D45*G5</f>
        <v>23.4304</v>
      </c>
      <c r="E46" s="84"/>
      <c r="F46" s="201"/>
      <c r="G46" s="2"/>
      <c r="H46" s="164"/>
      <c r="I46" s="164"/>
      <c r="J46" s="164"/>
    </row>
    <row r="47" spans="1:13" ht="15">
      <c r="A47" s="20"/>
      <c r="B47" s="143" t="s">
        <v>80</v>
      </c>
      <c r="C47" s="24"/>
      <c r="D47" s="170">
        <v>44.4</v>
      </c>
      <c r="E47" s="84"/>
      <c r="F47" s="201"/>
      <c r="G47" s="2">
        <f>1388.59+30768.67+9331.62+2894.82</f>
        <v>44383.7</v>
      </c>
      <c r="H47" s="164"/>
      <c r="I47" s="164"/>
      <c r="J47" s="164"/>
      <c r="K47" s="120"/>
      <c r="L47" s="141"/>
      <c r="M47" s="141"/>
    </row>
    <row r="48" spans="1:13" ht="15">
      <c r="A48" s="20"/>
      <c r="B48" s="174" t="s">
        <v>95</v>
      </c>
      <c r="C48" s="85"/>
      <c r="D48" s="169">
        <v>32.8</v>
      </c>
      <c r="E48" s="84">
        <v>0.38</v>
      </c>
      <c r="F48" s="201"/>
      <c r="G48" s="2"/>
      <c r="H48" s="164"/>
      <c r="I48" s="164"/>
      <c r="J48" s="164"/>
      <c r="K48" s="120"/>
      <c r="L48" s="141"/>
      <c r="M48" s="141"/>
    </row>
    <row r="49" spans="1:13" ht="15">
      <c r="A49" s="20"/>
      <c r="B49" s="12" t="s">
        <v>87</v>
      </c>
      <c r="C49" s="24"/>
      <c r="D49" s="170">
        <f>D52+D51</f>
        <v>870.5088000000001</v>
      </c>
      <c r="E49" s="49">
        <v>5.37</v>
      </c>
      <c r="F49" s="201"/>
      <c r="G49" s="2"/>
      <c r="H49" s="164"/>
      <c r="I49" s="164"/>
      <c r="J49" s="164"/>
      <c r="K49" s="120"/>
      <c r="L49" s="141"/>
      <c r="M49" s="141"/>
    </row>
    <row r="50" spans="1:13" ht="12.75">
      <c r="A50" s="20"/>
      <c r="B50" s="10" t="s">
        <v>4</v>
      </c>
      <c r="C50" s="24"/>
      <c r="D50" s="178"/>
      <c r="E50" s="49"/>
      <c r="F50" s="201"/>
      <c r="G50" s="2"/>
      <c r="H50" s="164"/>
      <c r="I50" s="164"/>
      <c r="J50" s="164"/>
      <c r="K50" s="120"/>
      <c r="L50" s="141"/>
      <c r="M50" s="141"/>
    </row>
    <row r="51" spans="1:13" ht="15">
      <c r="A51" s="20"/>
      <c r="B51" s="6" t="s">
        <v>25</v>
      </c>
      <c r="C51" s="24"/>
      <c r="D51" s="170">
        <v>711.2</v>
      </c>
      <c r="E51" s="49"/>
      <c r="F51" s="201"/>
      <c r="G51" s="2"/>
      <c r="H51" s="164"/>
      <c r="I51" s="164"/>
      <c r="J51" s="164"/>
      <c r="K51" s="120"/>
      <c r="L51" s="141"/>
      <c r="M51" s="141"/>
    </row>
    <row r="52" spans="1:13" ht="15">
      <c r="A52" s="20"/>
      <c r="B52" s="4" t="s">
        <v>98</v>
      </c>
      <c r="C52" s="24"/>
      <c r="D52" s="170">
        <f>D51*G5</f>
        <v>159.30880000000002</v>
      </c>
      <c r="E52" s="49"/>
      <c r="F52" s="201"/>
      <c r="G52" s="2"/>
      <c r="H52" s="164"/>
      <c r="I52" s="164"/>
      <c r="J52" s="164"/>
      <c r="K52" s="120"/>
      <c r="L52" s="141"/>
      <c r="M52" s="141"/>
    </row>
    <row r="53" spans="1:13" ht="15">
      <c r="A53" s="20"/>
      <c r="B53" s="55" t="s">
        <v>96</v>
      </c>
      <c r="C53" s="24"/>
      <c r="D53" s="170"/>
      <c r="E53" s="84">
        <v>1.63</v>
      </c>
      <c r="F53" s="201"/>
      <c r="G53" s="2"/>
      <c r="H53" s="164"/>
      <c r="I53" s="164"/>
      <c r="J53" s="164"/>
      <c r="K53" s="120"/>
      <c r="L53" s="141"/>
      <c r="M53" s="141"/>
    </row>
    <row r="54" spans="1:13" ht="15">
      <c r="A54" s="20"/>
      <c r="B54" s="92" t="s">
        <v>75</v>
      </c>
      <c r="C54" s="24"/>
      <c r="D54" s="170">
        <v>0</v>
      </c>
      <c r="E54" s="84"/>
      <c r="F54" s="201"/>
      <c r="G54" s="2"/>
      <c r="H54" s="164"/>
      <c r="I54" s="164"/>
      <c r="J54" s="164"/>
      <c r="K54" s="120"/>
      <c r="L54" s="141"/>
      <c r="M54" s="141"/>
    </row>
    <row r="55" spans="1:10" ht="15">
      <c r="A55" s="20"/>
      <c r="B55" s="92" t="s">
        <v>50</v>
      </c>
      <c r="C55" s="24"/>
      <c r="D55" s="170">
        <v>26.3</v>
      </c>
      <c r="E55" s="84"/>
      <c r="F55" s="201"/>
      <c r="G55" s="2">
        <f>3530+22750</f>
        <v>26280</v>
      </c>
      <c r="H55" s="164"/>
      <c r="I55" s="164"/>
      <c r="J55" s="164"/>
    </row>
    <row r="56" spans="1:10" ht="15">
      <c r="A56" s="20"/>
      <c r="B56" s="92" t="s">
        <v>69</v>
      </c>
      <c r="C56" s="24"/>
      <c r="D56" s="170">
        <v>70.7</v>
      </c>
      <c r="E56" s="84"/>
      <c r="F56" s="201"/>
      <c r="G56" s="2"/>
      <c r="H56" s="164"/>
      <c r="I56" s="164"/>
      <c r="J56" s="164"/>
    </row>
    <row r="57" spans="1:10" ht="15">
      <c r="A57" s="20"/>
      <c r="B57" s="4" t="s">
        <v>79</v>
      </c>
      <c r="C57" s="24"/>
      <c r="D57" s="170">
        <v>27.5</v>
      </c>
      <c r="E57" s="84"/>
      <c r="F57" s="201"/>
      <c r="G57" s="2"/>
      <c r="H57" s="164"/>
      <c r="I57" s="164"/>
      <c r="J57" s="164"/>
    </row>
    <row r="58" spans="1:10" ht="15">
      <c r="A58" s="20"/>
      <c r="B58" s="116" t="s">
        <v>90</v>
      </c>
      <c r="C58" s="24"/>
      <c r="D58" s="170">
        <v>6.7</v>
      </c>
      <c r="E58" s="84"/>
      <c r="F58" s="201"/>
      <c r="G58" s="2"/>
      <c r="H58" s="164"/>
      <c r="I58" s="164"/>
      <c r="J58" s="164"/>
    </row>
    <row r="59" spans="1:10" ht="15">
      <c r="A59" s="20"/>
      <c r="B59" s="166" t="s">
        <v>94</v>
      </c>
      <c r="C59" s="24"/>
      <c r="D59" s="170">
        <v>23.4</v>
      </c>
      <c r="E59" s="84"/>
      <c r="F59" s="201"/>
      <c r="G59" s="2"/>
      <c r="H59" s="164"/>
      <c r="I59" s="164"/>
      <c r="J59" s="164"/>
    </row>
    <row r="60" spans="1:10" ht="15">
      <c r="A60" s="20"/>
      <c r="B60" s="4" t="s">
        <v>70</v>
      </c>
      <c r="C60" s="24"/>
      <c r="D60" s="170">
        <v>17</v>
      </c>
      <c r="E60" s="84"/>
      <c r="F60" s="201"/>
      <c r="G60" s="2">
        <f>9010.26+8001.86</f>
        <v>17012.12</v>
      </c>
      <c r="H60" s="164"/>
      <c r="I60" s="164"/>
      <c r="J60" s="164"/>
    </row>
    <row r="61" spans="1:10" ht="15">
      <c r="A61" s="20"/>
      <c r="B61" s="92" t="s">
        <v>66</v>
      </c>
      <c r="C61" s="24"/>
      <c r="D61" s="170">
        <v>21.4</v>
      </c>
      <c r="E61" s="84"/>
      <c r="F61" s="201"/>
      <c r="G61" s="2"/>
      <c r="H61" s="164"/>
      <c r="I61" s="164"/>
      <c r="J61" s="164"/>
    </row>
    <row r="62" spans="1:10" ht="15">
      <c r="A62" s="20"/>
      <c r="B62" s="92" t="s">
        <v>93</v>
      </c>
      <c r="C62" s="24"/>
      <c r="D62" s="170">
        <v>11.3</v>
      </c>
      <c r="E62" s="84"/>
      <c r="F62" s="201"/>
      <c r="G62" s="2">
        <f>10329.44+939.04</f>
        <v>11268.48</v>
      </c>
      <c r="H62" s="164"/>
      <c r="I62" s="164"/>
      <c r="J62" s="164"/>
    </row>
    <row r="63" spans="1:10" ht="15">
      <c r="A63" s="20"/>
      <c r="B63" s="92" t="s">
        <v>73</v>
      </c>
      <c r="C63" s="24"/>
      <c r="D63" s="170">
        <v>7.4</v>
      </c>
      <c r="E63" s="84"/>
      <c r="F63" s="201"/>
      <c r="G63" s="2">
        <f>6724.24+653.03</f>
        <v>7377.2699999999995</v>
      </c>
      <c r="H63" s="164"/>
      <c r="I63" s="164"/>
      <c r="J63" s="164"/>
    </row>
    <row r="64" spans="1:10" ht="15">
      <c r="A64" s="20"/>
      <c r="B64" s="171" t="s">
        <v>92</v>
      </c>
      <c r="C64" s="24"/>
      <c r="D64" s="170">
        <v>7.8</v>
      </c>
      <c r="E64" s="84"/>
      <c r="F64" s="201"/>
      <c r="G64" s="2">
        <f>5312.09+2492.74</f>
        <v>7804.83</v>
      </c>
      <c r="H64" s="164"/>
      <c r="I64" s="164"/>
      <c r="J64" s="164"/>
    </row>
    <row r="65" spans="1:10" ht="15">
      <c r="A65" s="20"/>
      <c r="B65" s="92" t="s">
        <v>74</v>
      </c>
      <c r="C65" s="24"/>
      <c r="D65" s="170">
        <v>11.5</v>
      </c>
      <c r="E65" s="84"/>
      <c r="F65" s="201"/>
      <c r="G65" s="2">
        <f>5231.57+6243.64</f>
        <v>11475.21</v>
      </c>
      <c r="H65" s="164"/>
      <c r="I65" s="164"/>
      <c r="J65" s="164"/>
    </row>
    <row r="66" spans="1:10" ht="15">
      <c r="A66" s="20"/>
      <c r="B66" s="93" t="s">
        <v>51</v>
      </c>
      <c r="C66" s="85"/>
      <c r="D66" s="169">
        <v>21.5</v>
      </c>
      <c r="E66" s="84"/>
      <c r="F66" s="201"/>
      <c r="G66" s="2">
        <f>16502.17+5044.45</f>
        <v>21546.62</v>
      </c>
      <c r="H66" s="164"/>
      <c r="I66" s="164"/>
      <c r="J66" s="164"/>
    </row>
    <row r="67" spans="1:10" ht="30.75" customHeight="1" thickBot="1">
      <c r="A67" s="27"/>
      <c r="B67" s="161" t="s">
        <v>85</v>
      </c>
      <c r="C67" s="28"/>
      <c r="D67" s="179">
        <f>D12+D18+D23+D28+D30+D39+D49+D43++D53+D48</f>
        <v>3607.792000000001</v>
      </c>
      <c r="E67" s="39">
        <f>SUM(E12:E66)</f>
        <v>29.14</v>
      </c>
      <c r="F67" s="201"/>
      <c r="G67" s="2"/>
      <c r="H67" s="164"/>
      <c r="I67" s="164"/>
      <c r="J67" s="164"/>
    </row>
    <row r="68" spans="1:10" ht="28.5" customHeight="1" thickBot="1" thickTop="1">
      <c r="A68" s="79"/>
      <c r="B68" s="160" t="s">
        <v>88</v>
      </c>
      <c r="C68" s="85"/>
      <c r="D68" s="157"/>
      <c r="E68" s="84">
        <v>2.83</v>
      </c>
      <c r="F68" s="201"/>
      <c r="G68" s="2"/>
      <c r="H68" s="164"/>
      <c r="I68" s="164"/>
      <c r="J68" s="164"/>
    </row>
    <row r="69" spans="1:12" ht="15.75" thickBot="1" thickTop="1">
      <c r="A69" s="56"/>
      <c r="B69" s="13"/>
      <c r="C69" s="30"/>
      <c r="D69" s="158"/>
      <c r="E69" s="99"/>
      <c r="F69" s="201"/>
      <c r="G69" s="2"/>
      <c r="H69" s="164"/>
      <c r="I69" s="164"/>
      <c r="J69" s="164"/>
      <c r="L69" s="87"/>
    </row>
    <row r="70" spans="1:12" ht="16.5" thickBot="1" thickTop="1">
      <c r="A70" s="96"/>
      <c r="B70" s="95" t="s">
        <v>21</v>
      </c>
      <c r="C70" s="62"/>
      <c r="D70" s="119">
        <f>D73+D72</f>
        <v>888</v>
      </c>
      <c r="E70" s="100">
        <v>6.3</v>
      </c>
      <c r="F70" s="201"/>
      <c r="G70" s="2"/>
      <c r="H70" s="164"/>
      <c r="I70" s="164"/>
      <c r="J70" s="164"/>
      <c r="K70" s="88"/>
      <c r="L70" s="87"/>
    </row>
    <row r="71" spans="1:12" ht="14.25" thickTop="1">
      <c r="A71" s="97"/>
      <c r="B71" s="104" t="s">
        <v>4</v>
      </c>
      <c r="C71" s="107"/>
      <c r="D71" s="155"/>
      <c r="E71" s="110"/>
      <c r="F71" s="201"/>
      <c r="H71" s="164"/>
      <c r="I71" s="164"/>
      <c r="J71" s="164"/>
      <c r="L71" s="1"/>
    </row>
    <row r="72" spans="1:10" ht="13.5">
      <c r="A72" s="97"/>
      <c r="B72" s="105" t="s">
        <v>34</v>
      </c>
      <c r="C72" s="108"/>
      <c r="D72" s="118">
        <v>818.3</v>
      </c>
      <c r="E72" s="111"/>
      <c r="F72" s="201"/>
      <c r="H72" s="164"/>
      <c r="I72" s="164"/>
      <c r="J72" s="164"/>
    </row>
    <row r="73" spans="1:10" ht="14.25" thickBot="1">
      <c r="A73" s="148"/>
      <c r="B73" s="106" t="s">
        <v>35</v>
      </c>
      <c r="C73" s="109"/>
      <c r="D73" s="117">
        <v>69.7</v>
      </c>
      <c r="E73" s="154"/>
      <c r="F73" s="201"/>
      <c r="H73" s="164"/>
      <c r="I73" s="164"/>
      <c r="J73" s="164"/>
    </row>
    <row r="74" spans="1:10" ht="13.5" customHeight="1">
      <c r="A74" s="150"/>
      <c r="B74" s="153" t="s">
        <v>23</v>
      </c>
      <c r="C74" s="142"/>
      <c r="D74" s="156">
        <f>D67+D69+D70</f>
        <v>4495.792000000001</v>
      </c>
      <c r="E74" s="203">
        <f>E12+E18+E28+E30+E35+E36+E38+E39+E43+E48+E49+E53+E68+E70</f>
        <v>38.269999999999996</v>
      </c>
      <c r="F74" s="201"/>
      <c r="G74" s="2"/>
      <c r="H74" s="164"/>
      <c r="I74" s="173"/>
      <c r="J74" s="164"/>
    </row>
    <row r="75" spans="1:10" ht="13.5">
      <c r="A75" s="151"/>
      <c r="B75" s="147" t="s">
        <v>68</v>
      </c>
      <c r="C75" s="108"/>
      <c r="D75" s="168">
        <v>18.05</v>
      </c>
      <c r="E75" s="204"/>
      <c r="F75" s="201"/>
      <c r="G75" s="2"/>
      <c r="H75" s="164"/>
      <c r="I75" s="173"/>
      <c r="J75" s="164"/>
    </row>
    <row r="76" spans="1:10" ht="15.75" thickBot="1">
      <c r="A76" s="152"/>
      <c r="B76" s="90" t="s">
        <v>67</v>
      </c>
      <c r="C76" s="124"/>
      <c r="D76" s="167">
        <v>130.3</v>
      </c>
      <c r="E76" s="205"/>
      <c r="F76" s="202"/>
      <c r="G76" s="2"/>
      <c r="H76" s="164"/>
      <c r="I76" s="164"/>
      <c r="J76" s="164"/>
    </row>
    <row r="77" spans="1:10" ht="15.75" thickBot="1">
      <c r="A77" s="149"/>
      <c r="B77" s="130" t="s">
        <v>86</v>
      </c>
      <c r="C77" s="131"/>
      <c r="D77" s="180">
        <f>D74+D75+D76</f>
        <v>4644.142000000002</v>
      </c>
      <c r="E77" s="181"/>
      <c r="F77" s="182"/>
      <c r="G77" s="2"/>
      <c r="H77" s="164">
        <v>5150.7</v>
      </c>
      <c r="I77" s="165">
        <f>D77-H77</f>
        <v>-506.5579999999982</v>
      </c>
      <c r="J77" s="165"/>
    </row>
    <row r="78" spans="1:10" ht="15">
      <c r="A78" s="121"/>
      <c r="B78" s="90"/>
      <c r="C78" s="122"/>
      <c r="D78" s="132"/>
      <c r="E78" s="132"/>
      <c r="F78" s="132"/>
      <c r="G78" s="2"/>
      <c r="H78" s="165"/>
      <c r="I78" s="164"/>
      <c r="J78" s="164"/>
    </row>
    <row r="79" spans="7:10" ht="12.75">
      <c r="G79" s="2"/>
      <c r="H79" s="164"/>
      <c r="I79" s="164"/>
      <c r="J79" s="164"/>
    </row>
    <row r="80" spans="1:10" ht="15">
      <c r="A80" s="36"/>
      <c r="B80" s="65" t="s">
        <v>102</v>
      </c>
      <c r="C80" s="65"/>
      <c r="D80" s="36"/>
      <c r="E80" s="36"/>
      <c r="F80" s="36"/>
      <c r="H80" s="164"/>
      <c r="I80" s="164"/>
      <c r="J80" s="164"/>
    </row>
    <row r="81" spans="1:10" ht="15">
      <c r="A81" s="36"/>
      <c r="B81" s="65"/>
      <c r="C81" s="65"/>
      <c r="D81" s="36"/>
      <c r="E81" s="36"/>
      <c r="F81" s="36"/>
      <c r="H81" s="164"/>
      <c r="I81" s="164"/>
      <c r="J81" s="164"/>
    </row>
    <row r="82" spans="1:10" ht="15">
      <c r="A82" s="36"/>
      <c r="B82" s="65"/>
      <c r="C82" s="65"/>
      <c r="D82" s="36"/>
      <c r="E82" s="36"/>
      <c r="F82" s="36"/>
      <c r="H82" s="164"/>
      <c r="I82" s="164"/>
      <c r="J82" s="164"/>
    </row>
    <row r="83" spans="1:10" ht="15">
      <c r="A83" s="36"/>
      <c r="B83" s="65" t="s">
        <v>103</v>
      </c>
      <c r="C83" s="65"/>
      <c r="D83" s="36"/>
      <c r="E83" s="36"/>
      <c r="F83" s="36"/>
      <c r="H83" s="164"/>
      <c r="I83" s="164"/>
      <c r="J83" s="164"/>
    </row>
    <row r="84" ht="12.75">
      <c r="E84" s="1"/>
    </row>
    <row r="86" ht="12.75">
      <c r="E86" s="1"/>
    </row>
  </sheetData>
  <sheetProtection/>
  <mergeCells count="9">
    <mergeCell ref="F3:F5"/>
    <mergeCell ref="F6:F76"/>
    <mergeCell ref="D77:F77"/>
    <mergeCell ref="A1:E1"/>
    <mergeCell ref="A3:A5"/>
    <mergeCell ref="B3:B5"/>
    <mergeCell ref="C3:C4"/>
    <mergeCell ref="D3:E4"/>
    <mergeCell ref="E74:E7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Kravecz.T</dc:creator>
  <cp:keywords/>
  <dc:description/>
  <cp:lastModifiedBy>ilina</cp:lastModifiedBy>
  <cp:lastPrinted>2022-04-05T13:14:55Z</cp:lastPrinted>
  <dcterms:created xsi:type="dcterms:W3CDTF">2015-01-22T11:48:07Z</dcterms:created>
  <dcterms:modified xsi:type="dcterms:W3CDTF">2022-04-05T13:16:07Z</dcterms:modified>
  <cp:category/>
  <cp:version/>
  <cp:contentType/>
  <cp:contentStatus/>
</cp:coreProperties>
</file>